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ardo\Desktop\GERADORES\CD LICITAÇÃO - GERADORES_externo\Planilha\"/>
    </mc:Choice>
  </mc:AlternateContent>
  <bookViews>
    <workbookView xWindow="0" yWindow="0" windowWidth="20490" windowHeight="7620"/>
  </bookViews>
  <sheets>
    <sheet name="Orçamento" sheetId="1" r:id="rId1"/>
    <sheet name="Cronog." sheetId="2" r:id="rId2"/>
    <sheet name="BDI" sheetId="3" r:id="rId3"/>
    <sheet name="BDI DIFERENCIADO" sheetId="6" r:id="rId4"/>
  </sheets>
  <definedNames>
    <definedName name="_xlnm.Print_Area" localSheetId="1">'Cronog.'!$A$1:$G$29</definedName>
    <definedName name="_xlnm.Print_Area" localSheetId="0">Orçamento!$A$1:$G$263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5" i="1" l="1"/>
  <c r="G254" i="1"/>
  <c r="G253" i="1"/>
  <c r="G250" i="1"/>
  <c r="G249" i="1"/>
  <c r="G248" i="1"/>
  <c r="G245" i="1"/>
  <c r="G244" i="1" s="1"/>
  <c r="G234" i="1"/>
  <c r="G233" i="1"/>
  <c r="G230" i="1"/>
  <c r="G229" i="1"/>
  <c r="G226" i="1"/>
  <c r="G225" i="1" s="1"/>
  <c r="G223" i="1"/>
  <c r="G222" i="1"/>
  <c r="E221" i="1"/>
  <c r="G221" i="1" s="1"/>
  <c r="G220" i="1"/>
  <c r="E219" i="1"/>
  <c r="G219" i="1" s="1"/>
  <c r="G216" i="1"/>
  <c r="G215" i="1"/>
  <c r="G214" i="1"/>
  <c r="G213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1" i="1"/>
  <c r="G180" i="1"/>
  <c r="G177" i="1"/>
  <c r="E176" i="1"/>
  <c r="G176" i="1" s="1"/>
  <c r="G175" i="1"/>
  <c r="G174" i="1"/>
  <c r="G173" i="1"/>
  <c r="G172" i="1"/>
  <c r="G171" i="1"/>
  <c r="G170" i="1"/>
  <c r="G252" i="1" l="1"/>
  <c r="G232" i="1"/>
  <c r="G247" i="1"/>
  <c r="G179" i="1"/>
  <c r="G218" i="1"/>
  <c r="G228" i="1"/>
  <c r="G183" i="1"/>
  <c r="G169" i="1"/>
  <c r="G212" i="1"/>
  <c r="G258" i="1" l="1"/>
  <c r="G259" i="1" s="1"/>
  <c r="G260" i="1" s="1"/>
  <c r="C25" i="2" s="1"/>
  <c r="G236" i="1"/>
  <c r="G161" i="1" l="1"/>
  <c r="G160" i="1" s="1"/>
  <c r="G158" i="1"/>
  <c r="G157" i="1"/>
  <c r="G151" i="1"/>
  <c r="E150" i="1"/>
  <c r="G150" i="1" s="1"/>
  <c r="G149" i="1"/>
  <c r="G148" i="1"/>
  <c r="E144" i="1"/>
  <c r="E145" i="1" s="1"/>
  <c r="G154" i="1" s="1"/>
  <c r="G153" i="1" s="1"/>
  <c r="G143" i="1"/>
  <c r="E140" i="1"/>
  <c r="G140" i="1" s="1"/>
  <c r="E139" i="1"/>
  <c r="G139" i="1" s="1"/>
  <c r="E138" i="1"/>
  <c r="G138" i="1" s="1"/>
  <c r="E137" i="1"/>
  <c r="G137" i="1" s="1"/>
  <c r="E136" i="1"/>
  <c r="G136" i="1" s="1"/>
  <c r="G133" i="1"/>
  <c r="G132" i="1"/>
  <c r="G131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4" i="1"/>
  <c r="G103" i="1"/>
  <c r="G100" i="1"/>
  <c r="G99" i="1"/>
  <c r="G98" i="1"/>
  <c r="G97" i="1"/>
  <c r="G96" i="1"/>
  <c r="E95" i="1"/>
  <c r="G95" i="1" s="1"/>
  <c r="G94" i="1"/>
  <c r="G130" i="1" l="1"/>
  <c r="G102" i="1"/>
  <c r="G144" i="1"/>
  <c r="G106" i="1"/>
  <c r="G147" i="1"/>
  <c r="G156" i="1"/>
  <c r="G93" i="1"/>
  <c r="G135" i="1"/>
  <c r="G145" i="1"/>
  <c r="G142" i="1" l="1"/>
  <c r="G163" i="1" s="1"/>
  <c r="G82" i="1" l="1"/>
  <c r="G83" i="1"/>
  <c r="G84" i="1"/>
  <c r="G85" i="1"/>
  <c r="G86" i="1"/>
  <c r="G74" i="1"/>
  <c r="G68" i="1"/>
  <c r="G67" i="1"/>
  <c r="G62" i="1"/>
  <c r="G56" i="1"/>
  <c r="G58" i="1"/>
  <c r="G50" i="1"/>
  <c r="G5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23" i="1"/>
  <c r="G20" i="1"/>
  <c r="G19" i="1"/>
  <c r="G11" i="1"/>
  <c r="G12" i="1"/>
  <c r="G13" i="1"/>
  <c r="G14" i="1"/>
  <c r="G15" i="1"/>
  <c r="G16" i="1"/>
  <c r="G9" i="1"/>
  <c r="E25" i="2" l="1"/>
  <c r="G25" i="2"/>
  <c r="C26" i="6" l="1"/>
  <c r="C19" i="6"/>
  <c r="A34" i="6" l="1"/>
  <c r="C32" i="6" s="1"/>
  <c r="E81" i="1" l="1"/>
  <c r="G81" i="1" s="1"/>
  <c r="E52" i="1"/>
  <c r="G52" i="1" s="1"/>
  <c r="E57" i="1"/>
  <c r="G57" i="1" s="1"/>
  <c r="E55" i="1"/>
  <c r="G55" i="1" s="1"/>
  <c r="E59" i="1"/>
  <c r="G59" i="1" s="1"/>
  <c r="E10" i="1" l="1"/>
  <c r="G10" i="1" s="1"/>
  <c r="G78" i="1" l="1"/>
  <c r="G77" i="1"/>
  <c r="B21" i="2"/>
  <c r="E49" i="1" l="1"/>
  <c r="G49" i="1" s="1"/>
  <c r="G76" i="1" l="1"/>
  <c r="C21" i="2" s="1"/>
  <c r="E70" i="1"/>
  <c r="G70" i="1" s="1"/>
  <c r="G22" i="1" l="1"/>
  <c r="C9" i="2" s="1"/>
  <c r="E9" i="2" s="1"/>
  <c r="G21" i="2"/>
  <c r="E21" i="2"/>
  <c r="G8" i="2"/>
  <c r="G10" i="2"/>
  <c r="G12" i="2"/>
  <c r="G14" i="2"/>
  <c r="G16" i="2"/>
  <c r="G18" i="2"/>
  <c r="G22" i="2"/>
  <c r="E6" i="2"/>
  <c r="E8" i="2"/>
  <c r="E10" i="2"/>
  <c r="E12" i="2"/>
  <c r="E14" i="2"/>
  <c r="E16" i="2"/>
  <c r="E18" i="2"/>
  <c r="E22" i="2"/>
  <c r="B23" i="2"/>
  <c r="B19" i="2"/>
  <c r="B17" i="2"/>
  <c r="B15" i="2"/>
  <c r="B13" i="2"/>
  <c r="B11" i="2"/>
  <c r="B9" i="2"/>
  <c r="B7" i="2"/>
  <c r="B5" i="2"/>
  <c r="C26" i="3"/>
  <c r="C19" i="3"/>
  <c r="A34" i="3" l="1"/>
  <c r="C32" i="3" s="1"/>
  <c r="G9" i="2"/>
  <c r="G69" i="1" l="1"/>
  <c r="E63" i="1"/>
  <c r="E64" i="1" l="1"/>
  <c r="G64" i="1" s="1"/>
  <c r="G63" i="1"/>
  <c r="G73" i="1" l="1"/>
  <c r="G72" i="1" s="1"/>
  <c r="C19" i="2" l="1"/>
  <c r="E19" i="2" s="1"/>
  <c r="G19" i="2"/>
  <c r="G66" i="1" l="1"/>
  <c r="C17" i="2" s="1"/>
  <c r="G80" i="1"/>
  <c r="C23" i="2" s="1"/>
  <c r="G61" i="1"/>
  <c r="C15" i="2" s="1"/>
  <c r="G8" i="1"/>
  <c r="C5" i="2" s="1"/>
  <c r="G48" i="1" l="1"/>
  <c r="G18" i="1"/>
  <c r="C7" i="2" s="1"/>
  <c r="G54" i="1"/>
  <c r="C13" i="2" s="1"/>
  <c r="C11" i="2" l="1"/>
  <c r="E11" i="2" s="1"/>
  <c r="G88" i="1"/>
  <c r="G239" i="1" s="1"/>
  <c r="G240" i="1" s="1"/>
  <c r="G241" i="1" s="1"/>
  <c r="G262" i="1" s="1"/>
  <c r="E7" i="2"/>
  <c r="G7" i="2"/>
  <c r="E5" i="2"/>
  <c r="G11" i="2"/>
  <c r="G17" i="2"/>
  <c r="E17" i="2"/>
  <c r="G23" i="2"/>
  <c r="E23" i="2"/>
  <c r="G15" i="2"/>
  <c r="E15" i="2"/>
  <c r="C28" i="2" l="1"/>
  <c r="G13" i="2"/>
  <c r="G26" i="2" s="1"/>
  <c r="E13" i="2"/>
  <c r="E26" i="2" s="1"/>
  <c r="E28" i="2" l="1"/>
  <c r="E29" i="2" s="1"/>
  <c r="D26" i="2"/>
  <c r="D27" i="2" s="1"/>
  <c r="G28" i="2"/>
  <c r="F26" i="2"/>
  <c r="G29" i="2" l="1"/>
  <c r="F27" i="2"/>
</calcChain>
</file>

<file path=xl/sharedStrings.xml><?xml version="1.0" encoding="utf-8"?>
<sst xmlns="http://schemas.openxmlformats.org/spreadsheetml/2006/main" count="799" uniqueCount="323">
  <si>
    <t>Orçamento baseado conforme projeto ARQUITETÔNICO E ESTRUTURAL, tabela Sinapi, Orse, Agetop e preço de mercado</t>
  </si>
  <si>
    <t>ÍTEM</t>
  </si>
  <si>
    <t>CÓD./FONTE</t>
  </si>
  <si>
    <t>DISCRIMINAÇÃO DOS SERVIÇOS</t>
  </si>
  <si>
    <t xml:space="preserve"> UNID.</t>
  </si>
  <si>
    <t>QUANT.</t>
  </si>
  <si>
    <t>P. UNITÁRIO</t>
  </si>
  <si>
    <t>TOTAL</t>
  </si>
  <si>
    <t>%</t>
  </si>
  <si>
    <t>SERVIÇOS PRELIMINARES</t>
  </si>
  <si>
    <t xml:space="preserve"> </t>
  </si>
  <si>
    <t>1.1</t>
  </si>
  <si>
    <t>00051/ORSE</t>
  </si>
  <si>
    <t>Placa de obra em chapa aço galvanizado, instalada</t>
  </si>
  <si>
    <t>m2</t>
  </si>
  <si>
    <t>1.2</t>
  </si>
  <si>
    <t>7394816/SINAPI</t>
  </si>
  <si>
    <t>Raspagem e limpeza do terreno</t>
  </si>
  <si>
    <t>1.3</t>
  </si>
  <si>
    <t>MERCADO</t>
  </si>
  <si>
    <t>mês</t>
  </si>
  <si>
    <t>1.4</t>
  </si>
  <si>
    <t>99059/SINAPI</t>
  </si>
  <si>
    <t xml:space="preserve">Locação convencional de obra, utilizando gabarito de tábuas corridas pontaletadas a cada 2,00m </t>
  </si>
  <si>
    <t>1.5</t>
  </si>
  <si>
    <t>1.6</t>
  </si>
  <si>
    <t>ART de execução - CREA</t>
  </si>
  <si>
    <t>1.7</t>
  </si>
  <si>
    <t>92235/SINAPI</t>
  </si>
  <si>
    <t>Fechamento de construção temporária em chapa de madeira compensada e=10mm, com reaproveitamento de 2x</t>
  </si>
  <si>
    <t>1.8</t>
  </si>
  <si>
    <t>00013/ORSE</t>
  </si>
  <si>
    <t>Demolição de concreto</t>
  </si>
  <si>
    <t>m3</t>
  </si>
  <si>
    <t xml:space="preserve"> TRANSPORTES</t>
  </si>
  <si>
    <t>2.1</t>
  </si>
  <si>
    <t>30101/AGETOP</t>
  </si>
  <si>
    <t>Transportes-entulhos em caminhão incl. Carga manual</t>
  </si>
  <si>
    <t>2.2</t>
  </si>
  <si>
    <t>unid</t>
  </si>
  <si>
    <t>INSTALAÇÕES ELÉTRICAS</t>
  </si>
  <si>
    <t>3.1</t>
  </si>
  <si>
    <t>3.2</t>
  </si>
  <si>
    <t>3.3</t>
  </si>
  <si>
    <t>Nobreak 1000VA - Senoidal - Ent. 220V, Saída 220V</t>
  </si>
  <si>
    <t>3.4</t>
  </si>
  <si>
    <t>93000/SINAPI</t>
  </si>
  <si>
    <t>m</t>
  </si>
  <si>
    <t>3.5</t>
  </si>
  <si>
    <t>92994/SINAPI</t>
  </si>
  <si>
    <t>3.6</t>
  </si>
  <si>
    <t>97670/SINAPI</t>
  </si>
  <si>
    <t xml:space="preserve">Eletroduto flexível corrugado, pead, dn 100 (4") </t>
  </si>
  <si>
    <t>3.7</t>
  </si>
  <si>
    <t>97667/SINAPI</t>
  </si>
  <si>
    <t>Eletroduto flexível corrugado, pead, dn 50 - 1.1/2"</t>
  </si>
  <si>
    <t>3.8</t>
  </si>
  <si>
    <t>CHUMBADOR COM PORCA 3/8" x 2"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</si>
  <si>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</si>
  <si>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</si>
  <si>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</si>
  <si>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</si>
  <si>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</si>
  <si>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</si>
  <si>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</si>
  <si>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</si>
  <si>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</si>
  <si>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ELETROCALHA GALVANIZADA CHAPA 14, LISA - 400 X 150mm</t>
  </si>
  <si>
    <t>3.18</t>
  </si>
  <si>
    <t>TAMPA GALV. LISA, P/ ELETROCALHA 400m</t>
  </si>
  <si>
    <t>3.19</t>
  </si>
  <si>
    <t>EMENDA P/ ELETROCALHA 150mm</t>
  </si>
  <si>
    <t>3.20</t>
  </si>
  <si>
    <t>FLANGE GALV. P/ ELETROCALHA 400 X 150</t>
  </si>
  <si>
    <t>3.21</t>
  </si>
  <si>
    <t>ACESSÓRIOS:</t>
  </si>
  <si>
    <t>94489/SINAPI</t>
  </si>
  <si>
    <t>Registro de esfera, pvc, soldável, dn 25 mm FAB. DECA OU SIMILAR - 3/4"</t>
  </si>
  <si>
    <t>00981/ORSE</t>
  </si>
  <si>
    <t>Fornecimento e assentamento de união de ferro galvanizado assento bronze de 3/4"</t>
  </si>
  <si>
    <t>01358/ORSE</t>
  </si>
  <si>
    <t>Mangueira trançada de alta pressão spt 250p ø = 3/4"</t>
  </si>
  <si>
    <t>92690/SINAPI</t>
  </si>
  <si>
    <t xml:space="preserve">Tubo de aço preto sem costura, classe média, conexão soldada, dn 20 (3/4") - 2440 </t>
  </si>
  <si>
    <t>Vibra Stop 500 KG (Borracha para apoio do gerador)</t>
  </si>
  <si>
    <t>INST. COMBATE INCÊNDIO:</t>
  </si>
  <si>
    <t>085003/AGETOP</t>
  </si>
  <si>
    <t>SUPORTE PARA EXTINTOR INSTALADO NA PAREDE - CAP. 6KG</t>
  </si>
  <si>
    <t>SUPORTE PARA EXTINTOR INSTALADO NO CHÃO - (TRIPÉ) - CAP. 12KG</t>
  </si>
  <si>
    <t xml:space="preserve">PLACA SINALIZADORA EM PAREDE PARA EXTINTOR </t>
  </si>
  <si>
    <t>CIVIL:</t>
  </si>
  <si>
    <t>70717/AGETOP</t>
  </si>
  <si>
    <t>CAIXA DE PASSAGEM 80X80X130CM FUNDO DE BRITA SEM TAMPA</t>
  </si>
  <si>
    <t>70634/AGETOP</t>
  </si>
  <si>
    <t>CAIXA DE PASSAGEM - TAMPA EM CONCRETO ARMADO 25 MPA E=5CM</t>
  </si>
  <si>
    <t>SERVIÇO EM TERRA E FUNDAÇÕES</t>
  </si>
  <si>
    <t>4.1</t>
  </si>
  <si>
    <t>CPU</t>
  </si>
  <si>
    <t>Escavação manual de valas &lt; 1 mts</t>
  </si>
  <si>
    <t>4.2</t>
  </si>
  <si>
    <t>Reaterro c/ apiloamento</t>
  </si>
  <si>
    <t>4.3</t>
  </si>
  <si>
    <t>Retirada de terra</t>
  </si>
  <si>
    <t>4.4</t>
  </si>
  <si>
    <t>09949/ORSE</t>
  </si>
  <si>
    <t>Estaca escavada mecanicamente - Ø = 200 a 250mm, com concreto fck = 21 Mpa e armadura CA-50 e CA-60</t>
  </si>
  <si>
    <t>ESTRUTURA</t>
  </si>
  <si>
    <t>5.1</t>
  </si>
  <si>
    <t>60202/AGETOP</t>
  </si>
  <si>
    <t>FORMA-TABUA C/REAPROV. 2 VEZES</t>
  </si>
  <si>
    <t>5.2</t>
  </si>
  <si>
    <t>60303/AGETOP</t>
  </si>
  <si>
    <t>Kg</t>
  </si>
  <si>
    <t>5.3</t>
  </si>
  <si>
    <t>60306/AGETOP</t>
  </si>
  <si>
    <t>5.4</t>
  </si>
  <si>
    <t>60314/AGETOP</t>
  </si>
  <si>
    <t xml:space="preserve">Aço CA-60 A - 5,0 mm </t>
  </si>
  <si>
    <t>5.5</t>
  </si>
  <si>
    <t>60517/AGETOP</t>
  </si>
  <si>
    <t>ALVENARIA DE VEDAÇÃO E REVESTIMENTO</t>
  </si>
  <si>
    <t>6.1</t>
  </si>
  <si>
    <t>89169/SINAPI</t>
  </si>
  <si>
    <t>Alvenaria de vedação de blocos vazados de concreto de 9x19x39cm (espessura 9cm)</t>
  </si>
  <si>
    <t>6.2</t>
  </si>
  <si>
    <t>200506/AGETOP</t>
  </si>
  <si>
    <t>CHAPISCO GROSSO</t>
  </si>
  <si>
    <t>6.3</t>
  </si>
  <si>
    <t>200499/AGETOP</t>
  </si>
  <si>
    <t>REBOCO PAULISTA A-14 (1CALH:4ARMLC+100kgCI/M3)</t>
  </si>
  <si>
    <t>PISO E IMPERMEABILIZAÇÃO</t>
  </si>
  <si>
    <t>7.1</t>
  </si>
  <si>
    <t>120101/AGETOP</t>
  </si>
  <si>
    <t>7.2</t>
  </si>
  <si>
    <t>98546/SINAPI</t>
  </si>
  <si>
    <t>Impermeabilização de superfície com manta asfáltica, uma camada, inclusive aplicação de primer asfáltico, e=3mm</t>
  </si>
  <si>
    <t>7.3</t>
  </si>
  <si>
    <t>98572/SINAPI</t>
  </si>
  <si>
    <t>7.4</t>
  </si>
  <si>
    <t>85662/SINAPI</t>
  </si>
  <si>
    <t>PINTURA</t>
  </si>
  <si>
    <t>8.1</t>
  </si>
  <si>
    <t>260601/AGETOP</t>
  </si>
  <si>
    <t>8.2</t>
  </si>
  <si>
    <t>261502/AGETOP</t>
  </si>
  <si>
    <t>ADMINISTRAÇÃO</t>
  </si>
  <si>
    <t>9.1</t>
  </si>
  <si>
    <t>90778/SINAPI</t>
  </si>
  <si>
    <t>ENGENHEIRO CIVIL DE OBRA PLENO COM ENCARGOS COMPLEMENTARES</t>
  </si>
  <si>
    <t>9.2</t>
  </si>
  <si>
    <t>91677/SINAPI</t>
  </si>
  <si>
    <t>ENGENHEIRO ELETRICISTA COM ENCARGOS COMPLEMENTARES</t>
  </si>
  <si>
    <t>DIVERSOS</t>
  </si>
  <si>
    <t>10.1</t>
  </si>
  <si>
    <t>Limpeza final de obra</t>
  </si>
  <si>
    <t>10.2</t>
  </si>
  <si>
    <t xml:space="preserve">PLANTIO GRAMA ESMERALDA PLACA C/ M.O. IRRIG., ADUBO,TERRA VEGETAL (O.C.) </t>
  </si>
  <si>
    <t>10.3</t>
  </si>
  <si>
    <t>BDI :</t>
  </si>
  <si>
    <t>kg</t>
  </si>
  <si>
    <t>h</t>
  </si>
  <si>
    <t>MÊS</t>
  </si>
  <si>
    <t>ITEM</t>
  </si>
  <si>
    <t>DESCRIÇÃO DOS SERVIÇOS</t>
  </si>
  <si>
    <t>Preço Total</t>
  </si>
  <si>
    <t>Mês 1</t>
  </si>
  <si>
    <t>Mês 2</t>
  </si>
  <si>
    <t>VALOR</t>
  </si>
  <si>
    <t>PERCENTUAL PARCIAL</t>
  </si>
  <si>
    <t>PERCENTUAL ACUMULADO</t>
  </si>
  <si>
    <t>TOTAL PARCIAL</t>
  </si>
  <si>
    <t>TOTAL ACUMULADO</t>
  </si>
  <si>
    <t xml:space="preserve">COMPOSIÇÃO DO BDI </t>
  </si>
  <si>
    <t>DISCRIMINAÇÃO</t>
  </si>
  <si>
    <t>GRUPO A</t>
  </si>
  <si>
    <t>DESPESAS ADMINISTRATIVAS</t>
  </si>
  <si>
    <t>A-1</t>
  </si>
  <si>
    <t>Administração Central</t>
  </si>
  <si>
    <t>Total do Grupo A</t>
  </si>
  <si>
    <t>GRUPO B</t>
  </si>
  <si>
    <t>DESPESAS INDIRETAS</t>
  </si>
  <si>
    <t>Total do Grupo B</t>
  </si>
  <si>
    <t>GRUPO C</t>
  </si>
  <si>
    <t>TAXA DE RISCOS, SEGURO E GARANTIA</t>
  </si>
  <si>
    <t>C-1</t>
  </si>
  <si>
    <t>Despesas Financeira e Seguros</t>
  </si>
  <si>
    <t>C-2</t>
  </si>
  <si>
    <t>Riscos e Imprevistos</t>
  </si>
  <si>
    <t>Total do Grupo C</t>
  </si>
  <si>
    <t>GRUPO D</t>
  </si>
  <si>
    <t>TRIBUTOS</t>
  </si>
  <si>
    <t>D-1</t>
  </si>
  <si>
    <t>PIS</t>
  </si>
  <si>
    <t>D-2</t>
  </si>
  <si>
    <t>COFINS</t>
  </si>
  <si>
    <t>D-3</t>
  </si>
  <si>
    <t>ISS</t>
  </si>
  <si>
    <t>D-4*</t>
  </si>
  <si>
    <t>Total do Grupo D</t>
  </si>
  <si>
    <t>GRUPO E</t>
  </si>
  <si>
    <t>LUCRO</t>
  </si>
  <si>
    <t>E-1</t>
  </si>
  <si>
    <t>Total do Grupo E</t>
  </si>
  <si>
    <t>BDI (%) = (((1+A/100)*(1+B/100)*(1+C/100)*(1+E/100)/(1-D/100))*100</t>
  </si>
  <si>
    <t>COMPOSIÇÃO DO BDI DIFERENCIADO</t>
  </si>
  <si>
    <t>CPRB</t>
  </si>
  <si>
    <t>TAXA CREA-TO</t>
  </si>
  <si>
    <t>10.4</t>
  </si>
  <si>
    <t>10.5</t>
  </si>
  <si>
    <t>03920/ORSE</t>
  </si>
  <si>
    <t>Tela de aço galvanizado fio 12bwg, com revestimento em pvc, malha 2 1/2"</t>
  </si>
  <si>
    <t>Telhamento com telha em aço galvalume, dupla, trapezoidal, com preenchimento PIR 50mm, FSup.=não pintada, FInf.=Filme Alum. Bco, TP40 - 2 x 0,43mm, Kingspan- Isoeste ou simila</t>
  </si>
  <si>
    <t>12737/ORSE</t>
  </si>
  <si>
    <t>Cabo de cobre flexível isolado, 240 mm², anti-chama 0,6/1,0 kv, para distribuição - fornecimento e instalação incluso arruela, porca, parafuso, buchas e terminal de compressão</t>
  </si>
  <si>
    <t>Cabo de cobre flexível isolado, 120 mm², anti-chama 0,6/1,0 kv, para distribuição - fornecimento e instalação incluso arruela, porca, parafuso, buchas e terminal de compressão</t>
  </si>
  <si>
    <t>00010775/SINAPI</t>
  </si>
  <si>
    <t>Locação de container para almoxarifado c/ sanitário, 6,00 x 2,30 m</t>
  </si>
  <si>
    <t>EQUIPAMENTOS</t>
  </si>
  <si>
    <t>BDI DIFERENCIADO :</t>
  </si>
  <si>
    <t>TOTAL GERAL</t>
  </si>
  <si>
    <t>unid.</t>
  </si>
  <si>
    <t>10.6</t>
  </si>
  <si>
    <t>TIPO DE OBRA: CIVIL E ELÉTRICA</t>
  </si>
  <si>
    <t>LOCAL: CENTRO DE ATIVIDADES DE PALMAS/TO</t>
  </si>
  <si>
    <t>3.22</t>
  </si>
  <si>
    <t>3.23</t>
  </si>
  <si>
    <t>3.24</t>
  </si>
  <si>
    <t>Mobilização e desmobilização com remoção de tapume, cercas, contêineres e demais elementos</t>
  </si>
  <si>
    <t>EXTINTOR PO QUÍMICO SECO (6 KG) - CAPACIDADE EXTINTORA 20 BC</t>
  </si>
  <si>
    <t xml:space="preserve">EXTINTOR PORTÁTIL COM CARGA DE PÓ "BC" CAP. 12KG </t>
  </si>
  <si>
    <t>AÇO CA-50-A - 6,3 MM (1/4")</t>
  </si>
  <si>
    <t>AÇO CA-50A - 10,0 MM (3/8")</t>
  </si>
  <si>
    <t>Proteção mecânica de superfície horizontal com concreto 15 mpa, e=5cm</t>
  </si>
  <si>
    <t>Armação em tela de aço soldada nervurada q-92, aço ca-60, 4,2mm, malha 15x15cm</t>
  </si>
  <si>
    <t>PINTURA TEXTURIZADA C/SELADOR ACRÍLICO</t>
  </si>
  <si>
    <t>PINT.ESMALTE S/ANTICOR 2 DEMÃOS para caixa de passagem, cor verde escuro</t>
  </si>
  <si>
    <t>Disjuntor Schneider Media Tensão (MT) Onboard - Tipo A VÁCUO, Classe 15 KV, corrente nominal in = 630A, Corrente de Interrupção 16 KA, acionamento motorizado + 03 TC de 100:5A 10B50 (proteção) e relé de proteção pextron 6000 com fonte capacitiva</t>
  </si>
  <si>
    <t>SUBTOTAL EQUIPAMENTOS</t>
  </si>
  <si>
    <t>SUBTOTAL EQUIP. C/ BDI</t>
  </si>
  <si>
    <t>GERADOR DE ENERGIA, CARENADO, SILENCIADO, C=500/625KVA - 60HZ - 380/220V, dotado de Q.T.A TIPO ATS, DOTADO DE CHAVE DE TRANSFERÊNCIA TETRA POLAR MOTORIZADA, COM INTERTRAVAMENTO MECÂNICO E ELÉTRICO. CONFORME PROJETO E ESPECIFICAÇÕES. - marca STEMAC, DCCO OU SIMILAR</t>
  </si>
  <si>
    <t>LOCAL: CENTRO DE ATIVIDADES DE ARAGUAÍNA/TO</t>
  </si>
  <si>
    <t>P.UNIT.TOTAL</t>
  </si>
  <si>
    <t>7394816 / SINAPI</t>
  </si>
  <si>
    <t>Locação de container para almoxarifado sem banheiro, 6,00 x 2,30 m</t>
  </si>
  <si>
    <t>ART de execução - CREA/TO</t>
  </si>
  <si>
    <t xml:space="preserve"> TRANSPORTES </t>
  </si>
  <si>
    <t>09510/ORSE</t>
  </si>
  <si>
    <t>Eletroduto em ferro galvanizado pesado sem costura 4" x 3m</t>
  </si>
  <si>
    <t>09199/ORSE</t>
  </si>
  <si>
    <t>Eletroduto em ferro galvanizado pesado sem costura 1 1/2" x 3m</t>
  </si>
  <si>
    <t>93026/SINAPI</t>
  </si>
  <si>
    <t>Curva 90 graus para eletroduto, pvc, roscável, dn 110 mm (4") - fornecimento e instalação</t>
  </si>
  <si>
    <t>03992/ORSE</t>
  </si>
  <si>
    <t>Luva de ferro galvanizado d=4"</t>
  </si>
  <si>
    <t>01310/ORSE</t>
  </si>
  <si>
    <t>Luva de pvc rígido roscável diâm = 4"</t>
  </si>
  <si>
    <t>10448/ORSE</t>
  </si>
  <si>
    <t>Abraçadeira metálica tipo "D" de 4"</t>
  </si>
  <si>
    <t>09427/ORSE</t>
  </si>
  <si>
    <t>Abraçadeira metálica tipo "D" de 1 1/2"</t>
  </si>
  <si>
    <t>Caixa de alumínio 50 x 50 x 13 cm, BLINDADA - Fornecimento e instalação</t>
  </si>
  <si>
    <t xml:space="preserve">Tanque em polipropileno tipo cilíndrico horizontal fechado, pés fixos - volume nominal 3.000 litros, Com Tampa em polietileno sobreposta com diâmetro nominal de 496 mm Dimensões aprox. 136cm x 200cm x 200cm ( L x C x A) </t>
  </si>
  <si>
    <t>02805/ORSE</t>
  </si>
  <si>
    <t>Caixa de passagem em alvenaria de tijolos maciços esp. = 0,17m, dim. int. = 1.00 x 1.00 x 1,20m</t>
  </si>
  <si>
    <t>VERGALHÃO ROSCA TOTAL D=5/16"</t>
  </si>
  <si>
    <t>SERVIÇO EM TERRA</t>
  </si>
  <si>
    <t>41002/AGETOP</t>
  </si>
  <si>
    <t>APILOAMENTO</t>
  </si>
  <si>
    <t>GERADOR DE ENERGIA, CARENADO, SILENCIADO, 400/500 KVA - 60HZ - 380/220V, dotado de Q.T.A TIPO ATS, DOTADO DE CHAVE DE TRANSFERÊNCIA TETRA POLAR MOTORIZADA, COM INTERTRAVAMENTO MECÂNICO E ELÉTRICO, CONFORME PROJETO E ESPECIFICAÇÕES marca STEMAC, DCCO OU SIMILAR</t>
  </si>
  <si>
    <t>RELÉ DE PROTEÇÃO PEXTRON 6000 COM FONTE CAPACITIVA</t>
  </si>
  <si>
    <t>LOCAL: SEDE ADMINISTRATIVA DE PALMAS/TO</t>
  </si>
  <si>
    <t>P. UNIT. TOTAL</t>
  </si>
  <si>
    <t>TAXA - CREA TO</t>
  </si>
  <si>
    <t>92984/SINAPI</t>
  </si>
  <si>
    <t>Cabo de cobre flexível isolado, 25 mm², anti-chama 0,6/1,0 kv, para distribuição - fornecimento e instalação incluso parafuso, bucha, fita isolante e terminal de compressão</t>
  </si>
  <si>
    <t>92982/SINAPI</t>
  </si>
  <si>
    <t>Cabo de cobre flexível isolado, 16 mm², anti-chama 0,6/1,0 kv, para distribuição - fornecimento e instalação</t>
  </si>
  <si>
    <t>97668/SINAPI</t>
  </si>
  <si>
    <t>Eletroduto flexível corrugado, pead, dn 63 (2") - fornecimento e instalação</t>
  </si>
  <si>
    <t>07892/ORSE</t>
  </si>
  <si>
    <t>Eletroduto em ferro galvanizado pesado sem costura 2" x 3m</t>
  </si>
  <si>
    <t>12460/ORSE</t>
  </si>
  <si>
    <t>Curva para eletroduto galvanizado, diâm = 2"</t>
  </si>
  <si>
    <t>12462/ORSE</t>
  </si>
  <si>
    <t>Luva para eletroduto galvanizado, diâm = 2"</t>
  </si>
  <si>
    <t>11819/ORSE</t>
  </si>
  <si>
    <t>Abraçadeira metálica tipo "D" de 2"</t>
  </si>
  <si>
    <t>00665/ORSE</t>
  </si>
  <si>
    <t>Caixa de passagem 15x15X8cm em chapa de aço galvanizado</t>
  </si>
  <si>
    <t>11818/ORSE</t>
  </si>
  <si>
    <t>Box reto em alumínio de 2"</t>
  </si>
  <si>
    <t>12239/ORSE</t>
  </si>
  <si>
    <t>Quadro de distribuição de sobrepor, em resina termoplástica, para até 08 disjuntores, sem barramento, padrão DIN, exclusive disjuntores, com flange, 60x50x20cm</t>
  </si>
  <si>
    <t>11572/ORSE</t>
  </si>
  <si>
    <t>Disjuntor termomagnético tripolar 70 A, padrão DIN</t>
  </si>
  <si>
    <t>09734/ORSE</t>
  </si>
  <si>
    <t>Disjuntor termomagnético monopolar 50 A, padrão DIN (Europeu - linha branca)</t>
  </si>
  <si>
    <t>09518/ORSE</t>
  </si>
  <si>
    <t>Disjuntor termomagnético monopolar 25 A, padrão DIN (linha branca), curva de disparo B, corrente de interrupção 5KA, ref.: Siemens 5 SX1 ou similar.</t>
  </si>
  <si>
    <t>BARRAMENTO DE COBRE ATÉ 100 A</t>
  </si>
  <si>
    <t>91928/SINAPI</t>
  </si>
  <si>
    <t>Cabo de cobre flexível isolado, 4 mm², anti-chama 450/750 v, para circuitos terminais - fornecimento e instalação.</t>
  </si>
  <si>
    <t>Vibra Stop 300 KG (Borracha para apoio do gerador)</t>
  </si>
  <si>
    <t xml:space="preserve">PISO </t>
  </si>
  <si>
    <t>GERADOR DE ENERGIA, CARENADO, SILENCIADO, 40/53 KVA - 60HZ - 380/220V, dotado de Q.T.A TIPO ATS, DOTADO DE CHAVE DE TRANSFERÊNCIA TETRA POLAR MOTORIZADA, COM INTERTRAVAMENTO MECÂNICO E ELÉTRICO. CONFORME PROJETO E ESPECIFICAÇÕES- marca STEMAC, DCCO OU SIMILAR</t>
  </si>
  <si>
    <t>SUBTOTAL OBRAS - CA DE PALMAS</t>
  </si>
  <si>
    <t>SUBTOTAL OBRAS - SEDE ADM. PALMAS</t>
  </si>
  <si>
    <t xml:space="preserve">SUBTOTAL GERAL DE OBRAS </t>
  </si>
  <si>
    <t>SUBTOTAL GERAL DE OBRAS COM BDI</t>
  </si>
  <si>
    <t>EQUIPAMENTOS - SEDE ADMINISTRATIVA</t>
  </si>
  <si>
    <t>EQUIPAMENTOS - CENTRO DE ATIVIDADES DE PALMAS</t>
  </si>
  <si>
    <t>EQUIPAMENTOS - CENTRO DE ATIVIDADES DE ARAGUAÍNA</t>
  </si>
  <si>
    <t>2.3</t>
  </si>
  <si>
    <t>CONCRETO FCK=25 MPA, PREPARO COM BETONEIRA E TRANSPORTE MANUAL</t>
  </si>
  <si>
    <t>REGULARIZAÇÃO (1:3) E=4 CM</t>
  </si>
  <si>
    <t xml:space="preserve">ESTRUTURA METÁLICA - FORNECIMENTO E INSTALAÇÃO </t>
  </si>
  <si>
    <t>CONCRETO FCK=25 MPA PREPARO COM BETONEIRA E TRANSPORTE</t>
  </si>
  <si>
    <t>Retirada de piso tipo Pedra, com transporte até caçamba e carga</t>
  </si>
  <si>
    <t>LOCAL: PALMAS e ARAGUAÍNA / TOCANTINS</t>
  </si>
  <si>
    <t>SUBTOTAL OBRAS - CA DE ARAGUAÍNA</t>
  </si>
  <si>
    <t xml:space="preserve"> CONCRETO FCK=25 MPA, PREPARO COM BETONEIRA E TRANSPORTE.</t>
  </si>
  <si>
    <t>Retirada de piso pedra, com transporte até caçamba e carga</t>
  </si>
  <si>
    <t>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</si>
</sst>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25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.5"/>
      <color rgb="FF000000"/>
      <name val="Times New Roman"/>
      <family val="1"/>
    </font>
    <font>
      <b/>
      <sz val="8.5"/>
      <name val="Times New Roman"/>
      <family val="1"/>
    </font>
    <font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9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name val="Times New Roman"/>
      <family val="1"/>
    </font>
    <font>
      <b/>
      <u/>
      <sz val="9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FBFBF"/>
      </patternFill>
    </fill>
    <fill>
      <patternFill patternType="solid">
        <fgColor rgb="FFBDD7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/>
  </cellStyleXfs>
  <cellXfs count="181">
    <xf numFmtId="0" fontId="0" fillId="0" borderId="0" xfId="0" applyFont="1" applyAlignment="1"/>
    <xf numFmtId="0" fontId="10" fillId="8" borderId="4" xfId="13" applyFont="1" applyFill="1" applyBorder="1" applyAlignment="1">
      <alignment horizontal="center" vertical="center" wrapText="1"/>
    </xf>
    <xf numFmtId="0" fontId="10" fillId="8" borderId="5" xfId="13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7" xfId="13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11" fillId="0" borderId="1" xfId="13" applyFont="1" applyFill="1" applyBorder="1" applyAlignment="1">
      <alignment horizontal="left" vertical="center" wrapText="1"/>
    </xf>
    <xf numFmtId="4" fontId="13" fillId="0" borderId="8" xfId="13" applyNumberFormat="1" applyFont="1" applyFill="1" applyBorder="1" applyAlignment="1">
      <alignment horizontal="center" vertical="center" shrinkToFit="1"/>
    </xf>
    <xf numFmtId="1" fontId="10" fillId="0" borderId="7" xfId="13" applyNumberFormat="1" applyFont="1" applyFill="1" applyBorder="1" applyAlignment="1">
      <alignment horizontal="center" vertical="center" shrinkToFit="1"/>
    </xf>
    <xf numFmtId="0" fontId="13" fillId="0" borderId="8" xfId="13" applyFont="1" applyFill="1" applyBorder="1" applyAlignment="1">
      <alignment horizontal="center" vertical="center" wrapText="1"/>
    </xf>
    <xf numFmtId="0" fontId="11" fillId="0" borderId="5" xfId="13" applyFont="1" applyFill="1" applyBorder="1" applyAlignment="1">
      <alignment horizontal="left" vertical="center" wrapText="1"/>
    </xf>
    <xf numFmtId="10" fontId="11" fillId="9" borderId="5" xfId="13" applyNumberFormat="1" applyFont="1" applyFill="1" applyBorder="1" applyAlignment="1">
      <alignment horizontal="center" vertical="center" wrapText="1"/>
    </xf>
    <xf numFmtId="43" fontId="10" fillId="9" borderId="5" xfId="1" applyFont="1" applyFill="1" applyBorder="1" applyAlignment="1">
      <alignment horizontal="center" vertical="center"/>
    </xf>
    <xf numFmtId="43" fontId="10" fillId="9" borderId="6" xfId="1" applyFont="1" applyFill="1" applyBorder="1" applyAlignment="1">
      <alignment horizontal="center" vertical="center"/>
    </xf>
    <xf numFmtId="10" fontId="10" fillId="9" borderId="13" xfId="13" applyNumberFormat="1" applyFont="1" applyFill="1" applyBorder="1" applyAlignment="1">
      <alignment horizontal="center" vertical="center"/>
    </xf>
    <xf numFmtId="0" fontId="10" fillId="9" borderId="13" xfId="13" applyFont="1" applyFill="1" applyBorder="1" applyAlignment="1">
      <alignment horizontal="center" vertical="center"/>
    </xf>
    <xf numFmtId="0" fontId="10" fillId="9" borderId="17" xfId="13" applyFont="1" applyFill="1" applyBorder="1" applyAlignment="1">
      <alignment horizontal="center" vertical="center"/>
    </xf>
    <xf numFmtId="0" fontId="10" fillId="9" borderId="1" xfId="13" applyFont="1" applyFill="1" applyBorder="1" applyAlignment="1">
      <alignment vertical="center"/>
    </xf>
    <xf numFmtId="43" fontId="11" fillId="9" borderId="1" xfId="13" applyNumberFormat="1" applyFont="1" applyFill="1" applyBorder="1" applyAlignment="1">
      <alignment vertical="center" wrapText="1"/>
    </xf>
    <xf numFmtId="43" fontId="10" fillId="9" borderId="8" xfId="13" applyNumberFormat="1" applyFont="1" applyFill="1" applyBorder="1" applyAlignment="1">
      <alignment vertical="center"/>
    </xf>
    <xf numFmtId="0" fontId="11" fillId="0" borderId="10" xfId="13" applyFont="1" applyFill="1" applyBorder="1" applyAlignment="1">
      <alignment horizontal="left" vertical="center" wrapText="1"/>
    </xf>
    <xf numFmtId="0" fontId="10" fillId="9" borderId="10" xfId="13" applyFont="1" applyFill="1" applyBorder="1" applyAlignment="1">
      <alignment vertical="center"/>
    </xf>
    <xf numFmtId="43" fontId="10" fillId="9" borderId="10" xfId="13" applyNumberFormat="1" applyFont="1" applyFill="1" applyBorder="1" applyAlignment="1">
      <alignment vertical="center"/>
    </xf>
    <xf numFmtId="43" fontId="10" fillId="9" borderId="11" xfId="13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Fill="1"/>
    <xf numFmtId="0" fontId="15" fillId="0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3" fillId="0" borderId="0" xfId="0" applyFont="1"/>
    <xf numFmtId="0" fontId="16" fillId="0" borderId="7" xfId="0" applyFont="1" applyBorder="1"/>
    <xf numFmtId="0" fontId="16" fillId="0" borderId="1" xfId="0" applyFont="1" applyBorder="1"/>
    <xf numFmtId="0" fontId="16" fillId="0" borderId="8" xfId="0" applyFont="1" applyBorder="1"/>
    <xf numFmtId="0" fontId="4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15" fillId="0" borderId="7" xfId="0" applyFont="1" applyBorder="1"/>
    <xf numFmtId="0" fontId="15" fillId="0" borderId="1" xfId="0" applyFont="1" applyBorder="1"/>
    <xf numFmtId="43" fontId="2" fillId="0" borderId="8" xfId="1" applyFont="1" applyBorder="1"/>
    <xf numFmtId="0" fontId="15" fillId="0" borderId="1" xfId="0" applyFont="1" applyBorder="1" applyAlignment="1">
      <alignment horizontal="right"/>
    </xf>
    <xf numFmtId="43" fontId="4" fillId="0" borderId="8" xfId="1" applyFont="1" applyBorder="1"/>
    <xf numFmtId="0" fontId="4" fillId="10" borderId="7" xfId="0" applyFont="1" applyFill="1" applyBorder="1"/>
    <xf numFmtId="0" fontId="4" fillId="10" borderId="1" xfId="0" applyFont="1" applyFill="1" applyBorder="1"/>
    <xf numFmtId="43" fontId="4" fillId="10" borderId="8" xfId="1" applyFont="1" applyFill="1" applyBorder="1"/>
    <xf numFmtId="0" fontId="4" fillId="0" borderId="7" xfId="0" applyFont="1" applyFill="1" applyBorder="1"/>
    <xf numFmtId="0" fontId="4" fillId="0" borderId="1" xfId="0" applyFont="1" applyFill="1" applyBorder="1"/>
    <xf numFmtId="43" fontId="4" fillId="0" borderId="8" xfId="1" applyFont="1" applyFill="1" applyBorder="1"/>
    <xf numFmtId="0" fontId="4" fillId="0" borderId="7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43" fontId="4" fillId="0" borderId="16" xfId="1" applyFont="1" applyBorder="1"/>
    <xf numFmtId="0" fontId="4" fillId="10" borderId="4" xfId="0" applyFont="1" applyFill="1" applyBorder="1"/>
    <xf numFmtId="0" fontId="4" fillId="10" borderId="5" xfId="0" applyFont="1" applyFill="1" applyBorder="1"/>
    <xf numFmtId="43" fontId="4" fillId="10" borderId="6" xfId="1" applyFont="1" applyFill="1" applyBorder="1"/>
    <xf numFmtId="43" fontId="4" fillId="10" borderId="8" xfId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15" fillId="0" borderId="10" xfId="0" applyFont="1" applyBorder="1"/>
    <xf numFmtId="43" fontId="4" fillId="0" borderId="11" xfId="1" applyFont="1" applyBorder="1"/>
    <xf numFmtId="2" fontId="4" fillId="0" borderId="0" xfId="0" applyNumberFormat="1" applyFont="1" applyBorder="1" applyAlignment="1">
      <alignment horizontal="center"/>
    </xf>
    <xf numFmtId="0" fontId="15" fillId="0" borderId="0" xfId="0" applyFont="1" applyBorder="1"/>
    <xf numFmtId="43" fontId="4" fillId="0" borderId="0" xfId="1" applyFont="1" applyBorder="1"/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vertical="center" wrapText="1"/>
    </xf>
    <xf numFmtId="0" fontId="15" fillId="0" borderId="0" xfId="0" applyFont="1"/>
    <xf numFmtId="44" fontId="15" fillId="0" borderId="0" xfId="2" applyFont="1" applyFill="1"/>
    <xf numFmtId="0" fontId="14" fillId="0" borderId="7" xfId="13" applyFont="1" applyFill="1" applyBorder="1" applyAlignment="1">
      <alignment horizontal="center" vertical="center" wrapText="1"/>
    </xf>
    <xf numFmtId="0" fontId="14" fillId="0" borderId="1" xfId="13" applyFont="1" applyFill="1" applyBorder="1" applyAlignment="1">
      <alignment horizontal="left" vertical="center" wrapText="1"/>
    </xf>
    <xf numFmtId="0" fontId="11" fillId="0" borderId="7" xfId="13" applyFont="1" applyFill="1" applyBorder="1" applyAlignment="1">
      <alignment horizontal="center" vertical="center" wrapText="1"/>
    </xf>
    <xf numFmtId="9" fontId="13" fillId="0" borderId="1" xfId="3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 wrapText="1"/>
    </xf>
    <xf numFmtId="9" fontId="13" fillId="11" borderId="1" xfId="3" applyFont="1" applyFill="1" applyBorder="1" applyAlignment="1">
      <alignment horizontal="center" vertical="center" wrapText="1"/>
    </xf>
    <xf numFmtId="43" fontId="13" fillId="11" borderId="1" xfId="1" applyFont="1" applyFill="1" applyBorder="1" applyAlignment="1">
      <alignment horizontal="center" vertical="center" wrapText="1"/>
    </xf>
    <xf numFmtId="43" fontId="13" fillId="11" borderId="8" xfId="1" applyFont="1" applyFill="1" applyBorder="1" applyAlignment="1">
      <alignment horizontal="center" vertical="center" wrapText="1"/>
    </xf>
    <xf numFmtId="0" fontId="13" fillId="0" borderId="18" xfId="13" applyFont="1" applyFill="1" applyBorder="1" applyAlignment="1">
      <alignment vertical="center" wrapText="1"/>
    </xf>
    <xf numFmtId="0" fontId="13" fillId="0" borderId="19" xfId="13" applyFont="1" applyFill="1" applyBorder="1" applyAlignment="1">
      <alignment vertical="center" wrapText="1"/>
    </xf>
    <xf numFmtId="0" fontId="11" fillId="0" borderId="4" xfId="13" applyFont="1" applyFill="1" applyBorder="1" applyAlignment="1">
      <alignment horizontal="center" vertical="center" wrapText="1"/>
    </xf>
    <xf numFmtId="0" fontId="11" fillId="0" borderId="5" xfId="13" applyFont="1" applyFill="1" applyBorder="1" applyAlignment="1">
      <alignment horizontal="center" vertical="center" wrapText="1"/>
    </xf>
    <xf numFmtId="0" fontId="11" fillId="0" borderId="6" xfId="13" applyFont="1" applyFill="1" applyBorder="1" applyAlignment="1">
      <alignment horizontal="center" vertical="center" wrapText="1"/>
    </xf>
    <xf numFmtId="9" fontId="13" fillId="11" borderId="7" xfId="3" applyFont="1" applyFill="1" applyBorder="1" applyAlignment="1">
      <alignment horizontal="center" vertical="center" wrapText="1"/>
    </xf>
    <xf numFmtId="10" fontId="11" fillId="9" borderId="4" xfId="13" applyNumberFormat="1" applyFont="1" applyFill="1" applyBorder="1" applyAlignment="1">
      <alignment horizontal="center" vertical="center" wrapText="1"/>
    </xf>
    <xf numFmtId="10" fontId="10" fillId="9" borderId="12" xfId="13" applyNumberFormat="1" applyFont="1" applyFill="1" applyBorder="1" applyAlignment="1">
      <alignment horizontal="center" vertical="center"/>
    </xf>
    <xf numFmtId="0" fontId="10" fillId="9" borderId="7" xfId="13" applyFont="1" applyFill="1" applyBorder="1" applyAlignment="1">
      <alignment vertical="center"/>
    </xf>
    <xf numFmtId="0" fontId="10" fillId="9" borderId="9" xfId="13" applyFont="1" applyFill="1" applyBorder="1" applyAlignment="1">
      <alignment vertical="center"/>
    </xf>
    <xf numFmtId="0" fontId="13" fillId="0" borderId="4" xfId="13" applyFont="1" applyFill="1" applyBorder="1" applyAlignment="1">
      <alignment horizontal="center" vertical="center" wrapText="1"/>
    </xf>
    <xf numFmtId="0" fontId="13" fillId="0" borderId="5" xfId="13" applyFont="1" applyFill="1" applyBorder="1" applyAlignment="1">
      <alignment horizontal="left" vertical="center" wrapText="1"/>
    </xf>
    <xf numFmtId="0" fontId="13" fillId="0" borderId="6" xfId="13" applyFont="1" applyFill="1" applyBorder="1" applyAlignment="1">
      <alignment horizontal="center" vertical="center" wrapText="1"/>
    </xf>
    <xf numFmtId="4" fontId="10" fillId="0" borderId="8" xfId="13" applyNumberFormat="1" applyFont="1" applyFill="1" applyBorder="1" applyAlignment="1">
      <alignment horizontal="center" vertical="center" shrinkToFit="1"/>
    </xf>
    <xf numFmtId="4" fontId="10" fillId="0" borderId="6" xfId="13" applyNumberFormat="1" applyFont="1" applyFill="1" applyBorder="1" applyAlignment="1">
      <alignment horizontal="center" vertical="center" shrinkToFit="1"/>
    </xf>
    <xf numFmtId="4" fontId="10" fillId="0" borderId="11" xfId="13" applyNumberFormat="1" applyFont="1" applyFill="1" applyBorder="1" applyAlignment="1">
      <alignment horizontal="center" vertical="center" shrinkToFit="1"/>
    </xf>
    <xf numFmtId="0" fontId="13" fillId="0" borderId="20" xfId="13" applyFont="1" applyFill="1" applyBorder="1" applyAlignment="1">
      <alignment horizontal="center" vertical="center" wrapText="1"/>
    </xf>
    <xf numFmtId="0" fontId="13" fillId="0" borderId="21" xfId="13" applyFont="1" applyFill="1" applyBorder="1" applyAlignment="1">
      <alignment horizontal="left" vertical="center" wrapText="1"/>
    </xf>
    <xf numFmtId="0" fontId="13" fillId="0" borderId="22" xfId="13" applyFont="1" applyFill="1" applyBorder="1" applyAlignment="1">
      <alignment vertical="center" wrapText="1"/>
    </xf>
    <xf numFmtId="0" fontId="10" fillId="8" borderId="6" xfId="13" applyFont="1" applyFill="1" applyBorder="1" applyAlignment="1">
      <alignment horizontal="center" vertical="center" wrapText="1"/>
    </xf>
    <xf numFmtId="0" fontId="11" fillId="8" borderId="9" xfId="13" applyFont="1" applyFill="1" applyBorder="1" applyAlignment="1">
      <alignment horizontal="center" vertical="center" wrapText="1"/>
    </xf>
    <xf numFmtId="0" fontId="11" fillId="8" borderId="10" xfId="13" applyFont="1" applyFill="1" applyBorder="1" applyAlignment="1">
      <alignment horizontal="center" vertical="center" wrapText="1"/>
    </xf>
    <xf numFmtId="0" fontId="11" fillId="8" borderId="11" xfId="13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left"/>
    </xf>
    <xf numFmtId="0" fontId="15" fillId="10" borderId="1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9" fillId="0" borderId="1" xfId="0" applyFont="1" applyBorder="1" applyAlignment="1">
      <alignment horizontal="center" vertical="center"/>
    </xf>
    <xf numFmtId="43" fontId="19" fillId="0" borderId="1" xfId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44" fontId="20" fillId="5" borderId="1" xfId="2" applyFont="1" applyFill="1" applyBorder="1" applyAlignment="1">
      <alignment vertical="center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43" fontId="21" fillId="0" borderId="1" xfId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43" fontId="19" fillId="0" borderId="0" xfId="0" applyNumberFormat="1" applyFont="1" applyAlignment="1">
      <alignment vertical="center"/>
    </xf>
    <xf numFmtId="0" fontId="21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vertical="center"/>
    </xf>
    <xf numFmtId="0" fontId="21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vertical="center"/>
    </xf>
    <xf numFmtId="43" fontId="21" fillId="12" borderId="1" xfId="1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164" fontId="20" fillId="3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right" vertical="center"/>
    </xf>
    <xf numFmtId="43" fontId="20" fillId="2" borderId="1" xfId="1" applyFont="1" applyFill="1" applyBorder="1" applyAlignment="1">
      <alignment vertical="center"/>
    </xf>
    <xf numFmtId="10" fontId="20" fillId="2" borderId="1" xfId="0" applyNumberFormat="1" applyFont="1" applyFill="1" applyBorder="1" applyAlignment="1">
      <alignment horizontal="right" vertical="center"/>
    </xf>
    <xf numFmtId="165" fontId="20" fillId="2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165" fontId="20" fillId="0" borderId="1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left" wrapText="1"/>
    </xf>
    <xf numFmtId="0" fontId="20" fillId="0" borderId="1" xfId="0" applyFont="1" applyFill="1" applyBorder="1" applyAlignment="1">
      <alignment horizontal="center" vertical="center"/>
    </xf>
    <xf numFmtId="43" fontId="20" fillId="0" borderId="1" xfId="1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44" fontId="19" fillId="0" borderId="0" xfId="2" applyFont="1" applyAlignment="1">
      <alignment vertical="center"/>
    </xf>
    <xf numFmtId="0" fontId="20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right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0" fillId="0" borderId="4" xfId="13" applyFont="1" applyFill="1" applyBorder="1" applyAlignment="1">
      <alignment horizontal="center" vertical="center" wrapText="1"/>
    </xf>
    <xf numFmtId="0" fontId="10" fillId="0" borderId="7" xfId="13" applyFont="1" applyFill="1" applyBorder="1" applyAlignment="1">
      <alignment horizontal="center" vertical="center" wrapText="1"/>
    </xf>
    <xf numFmtId="0" fontId="10" fillId="0" borderId="9" xfId="13" applyFont="1" applyFill="1" applyBorder="1" applyAlignment="1">
      <alignment horizontal="center" vertical="center" wrapText="1"/>
    </xf>
    <xf numFmtId="0" fontId="11" fillId="8" borderId="4" xfId="13" applyFont="1" applyFill="1" applyBorder="1" applyAlignment="1">
      <alignment horizontal="center" vertical="center" wrapText="1"/>
    </xf>
    <xf numFmtId="0" fontId="11" fillId="8" borderId="5" xfId="13" applyFont="1" applyFill="1" applyBorder="1" applyAlignment="1">
      <alignment horizontal="center" vertical="center" wrapText="1"/>
    </xf>
    <xf numFmtId="0" fontId="11" fillId="8" borderId="6" xfId="13" applyFont="1" applyFill="1" applyBorder="1" applyAlignment="1">
      <alignment horizontal="center" vertical="center" wrapText="1"/>
    </xf>
    <xf numFmtId="0" fontId="11" fillId="8" borderId="9" xfId="13" applyFont="1" applyFill="1" applyBorder="1" applyAlignment="1">
      <alignment horizontal="center" vertical="center" wrapText="1"/>
    </xf>
    <xf numFmtId="0" fontId="11" fillId="8" borderId="10" xfId="13" applyFont="1" applyFill="1" applyBorder="1" applyAlignment="1">
      <alignment horizontal="center" vertical="center" wrapText="1"/>
    </xf>
    <xf numFmtId="0" fontId="11" fillId="8" borderId="11" xfId="13" applyFont="1" applyFill="1" applyBorder="1" applyAlignment="1">
      <alignment horizontal="center" vertical="center" wrapText="1"/>
    </xf>
    <xf numFmtId="0" fontId="17" fillId="0" borderId="4" xfId="5" applyFont="1" applyBorder="1" applyAlignment="1">
      <alignment horizontal="center" vertical="center"/>
    </xf>
    <xf numFmtId="0" fontId="17" fillId="0" borderId="5" xfId="5" applyFont="1" applyBorder="1" applyAlignment="1">
      <alignment horizontal="center" vertical="center"/>
    </xf>
    <xf numFmtId="0" fontId="17" fillId="0" borderId="6" xfId="5" applyFont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10" borderId="7" xfId="0" applyFont="1" applyFill="1" applyBorder="1" applyAlignment="1">
      <alignment horizontal="left"/>
    </xf>
    <xf numFmtId="0" fontId="1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</cellXfs>
  <cellStyles count="14">
    <cellStyle name="0,0_x000d__x000a_NA_x000d__x000a_" xfId="6"/>
    <cellStyle name="0,0_x000d__x000a_NA_x000d__x000a_ 10" xfId="7"/>
    <cellStyle name="0,0_x000d__x000a_NA_x000d__x000a_ 10 2" xfId="10"/>
    <cellStyle name="0,0_x000d__x000a_NA_x000d__x000a_ 2" xfId="8"/>
    <cellStyle name="0,0_x000d__x000a_NA_x000d__x000a_ 2 2" xfId="11"/>
    <cellStyle name="Hiperlink" xfId="5" builtinId="8"/>
    <cellStyle name="Hiperlink 2" xfId="4"/>
    <cellStyle name="Moeda" xfId="2" builtinId="4"/>
    <cellStyle name="Normal" xfId="0" builtinId="0"/>
    <cellStyle name="Normal 3" xfId="13"/>
    <cellStyle name="Porcentagem" xfId="3" builtinId="5"/>
    <cellStyle name="Porcentagem 2" xfId="9"/>
    <cellStyle name="Vírgula" xfId="1" builtinId="3"/>
    <cellStyle name="Vírgula 10 2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6"/>
  <sheetViews>
    <sheetView tabSelected="1" zoomScale="110" zoomScaleNormal="110" zoomScaleSheetLayoutView="100" workbookViewId="0">
      <selection sqref="A1:G1"/>
    </sheetView>
  </sheetViews>
  <sheetFormatPr defaultColWidth="14.42578125" defaultRowHeight="12" x14ac:dyDescent="0.2"/>
  <cols>
    <col min="1" max="1" width="6.28515625" style="108" customWidth="1"/>
    <col min="2" max="2" width="13.5703125" style="108" customWidth="1"/>
    <col min="3" max="3" width="52.28515625" style="108" customWidth="1"/>
    <col min="4" max="4" width="7.5703125" style="108" customWidth="1"/>
    <col min="5" max="5" width="9.7109375" style="108" customWidth="1"/>
    <col min="6" max="6" width="13.5703125" style="108" bestFit="1" customWidth="1"/>
    <col min="7" max="7" width="19.85546875" style="108" customWidth="1"/>
    <col min="8" max="8" width="13.7109375" style="108" customWidth="1"/>
    <col min="9" max="9" width="12.7109375" style="108" customWidth="1"/>
    <col min="10" max="10" width="16.140625" style="108" customWidth="1"/>
    <col min="11" max="23" width="8" style="108" customWidth="1"/>
    <col min="24" max="16384" width="14.42578125" style="108"/>
  </cols>
  <sheetData>
    <row r="1" spans="1:9" ht="21.75" customHeight="1" x14ac:dyDescent="0.2">
      <c r="A1" s="154" t="s">
        <v>322</v>
      </c>
      <c r="B1" s="154"/>
      <c r="C1" s="154"/>
      <c r="D1" s="154"/>
      <c r="E1" s="154"/>
      <c r="F1" s="154"/>
      <c r="G1" s="154"/>
    </row>
    <row r="2" spans="1:9" ht="16.5" customHeight="1" x14ac:dyDescent="0.2">
      <c r="A2" s="155" t="s">
        <v>222</v>
      </c>
      <c r="B2" s="155"/>
      <c r="C2" s="155"/>
      <c r="D2" s="155"/>
      <c r="E2" s="155"/>
      <c r="F2" s="155"/>
      <c r="G2" s="155"/>
    </row>
    <row r="3" spans="1:9" ht="16.5" customHeight="1" x14ac:dyDescent="0.2">
      <c r="A3" s="155" t="s">
        <v>318</v>
      </c>
      <c r="B3" s="155"/>
      <c r="C3" s="155"/>
      <c r="D3" s="155"/>
      <c r="E3" s="155"/>
      <c r="F3" s="155"/>
      <c r="G3" s="155"/>
    </row>
    <row r="4" spans="1:9" ht="16.5" customHeight="1" x14ac:dyDescent="0.2">
      <c r="A4" s="155" t="s">
        <v>0</v>
      </c>
      <c r="B4" s="155"/>
      <c r="C4" s="155"/>
      <c r="D4" s="155"/>
      <c r="E4" s="155"/>
      <c r="F4" s="155"/>
      <c r="G4" s="155"/>
    </row>
    <row r="5" spans="1:9" x14ac:dyDescent="0.2">
      <c r="A5" s="109" t="s">
        <v>162</v>
      </c>
      <c r="B5" s="109" t="s">
        <v>2</v>
      </c>
      <c r="C5" s="109" t="s">
        <v>3</v>
      </c>
      <c r="D5" s="109" t="s">
        <v>4</v>
      </c>
      <c r="E5" s="109" t="s">
        <v>5</v>
      </c>
      <c r="F5" s="109" t="s">
        <v>6</v>
      </c>
      <c r="G5" s="109" t="s">
        <v>7</v>
      </c>
    </row>
    <row r="6" spans="1:9" ht="22.5" customHeight="1" x14ac:dyDescent="0.2">
      <c r="A6" s="157" t="s">
        <v>223</v>
      </c>
      <c r="B6" s="158"/>
      <c r="C6" s="159"/>
      <c r="D6" s="147"/>
      <c r="E6" s="147"/>
      <c r="F6" s="147"/>
      <c r="G6" s="147"/>
    </row>
    <row r="7" spans="1:9" x14ac:dyDescent="0.2">
      <c r="A7" s="110"/>
      <c r="B7" s="110"/>
      <c r="C7" s="111"/>
      <c r="D7" s="110"/>
      <c r="E7" s="111"/>
      <c r="F7" s="111"/>
      <c r="G7" s="111"/>
    </row>
    <row r="8" spans="1:9" x14ac:dyDescent="0.2">
      <c r="A8" s="112">
        <v>1</v>
      </c>
      <c r="B8" s="112"/>
      <c r="C8" s="113" t="s">
        <v>9</v>
      </c>
      <c r="D8" s="114"/>
      <c r="E8" s="115" t="s">
        <v>10</v>
      </c>
      <c r="F8" s="115"/>
      <c r="G8" s="116">
        <f>SUBTOTAL(9,G9:G16)</f>
        <v>7851.1040000000003</v>
      </c>
    </row>
    <row r="9" spans="1:9" x14ac:dyDescent="0.2">
      <c r="A9" s="110" t="s">
        <v>11</v>
      </c>
      <c r="B9" s="105" t="s">
        <v>12</v>
      </c>
      <c r="C9" s="117" t="s">
        <v>13</v>
      </c>
      <c r="D9" s="118" t="s">
        <v>14</v>
      </c>
      <c r="E9" s="119">
        <v>1</v>
      </c>
      <c r="F9" s="119">
        <v>291.10000000000002</v>
      </c>
      <c r="G9" s="120">
        <f t="shared" ref="G9:G16" si="0">F9*E9</f>
        <v>291.10000000000002</v>
      </c>
    </row>
    <row r="10" spans="1:9" x14ac:dyDescent="0.2">
      <c r="A10" s="110" t="s">
        <v>15</v>
      </c>
      <c r="B10" s="107" t="s">
        <v>16</v>
      </c>
      <c r="C10" s="111" t="s">
        <v>17</v>
      </c>
      <c r="D10" s="110" t="s">
        <v>14</v>
      </c>
      <c r="E10" s="120">
        <f>27.6*1.5</f>
        <v>41.400000000000006</v>
      </c>
      <c r="F10" s="119">
        <v>3.46</v>
      </c>
      <c r="G10" s="120">
        <f t="shared" si="0"/>
        <v>143.24400000000003</v>
      </c>
      <c r="H10" s="121"/>
    </row>
    <row r="11" spans="1:9" ht="24" x14ac:dyDescent="0.2">
      <c r="A11" s="110" t="s">
        <v>18</v>
      </c>
      <c r="B11" s="122" t="s">
        <v>215</v>
      </c>
      <c r="C11" s="123" t="s">
        <v>216</v>
      </c>
      <c r="D11" s="110" t="s">
        <v>20</v>
      </c>
      <c r="E11" s="120">
        <v>2</v>
      </c>
      <c r="F11" s="119">
        <v>505</v>
      </c>
      <c r="G11" s="120">
        <f t="shared" si="0"/>
        <v>1010</v>
      </c>
      <c r="H11" s="121"/>
    </row>
    <row r="12" spans="1:9" ht="24" x14ac:dyDescent="0.2">
      <c r="A12" s="110" t="s">
        <v>21</v>
      </c>
      <c r="B12" s="107" t="s">
        <v>22</v>
      </c>
      <c r="C12" s="123" t="s">
        <v>23</v>
      </c>
      <c r="D12" s="110" t="s">
        <v>14</v>
      </c>
      <c r="E12" s="120">
        <v>27.6</v>
      </c>
      <c r="F12" s="119">
        <v>35.019999999999996</v>
      </c>
      <c r="G12" s="120">
        <f t="shared" si="0"/>
        <v>966.55199999999991</v>
      </c>
      <c r="H12" s="121"/>
      <c r="I12" s="124"/>
    </row>
    <row r="13" spans="1:9" x14ac:dyDescent="0.2">
      <c r="A13" s="110" t="s">
        <v>24</v>
      </c>
      <c r="B13" s="105" t="s">
        <v>97</v>
      </c>
      <c r="C13" s="123" t="s">
        <v>317</v>
      </c>
      <c r="D13" s="110" t="s">
        <v>14</v>
      </c>
      <c r="E13" s="120">
        <v>35</v>
      </c>
      <c r="F13" s="119">
        <v>6.2</v>
      </c>
      <c r="G13" s="120">
        <f t="shared" si="0"/>
        <v>217</v>
      </c>
      <c r="H13" s="121"/>
    </row>
    <row r="14" spans="1:9" x14ac:dyDescent="0.2">
      <c r="A14" s="110" t="s">
        <v>25</v>
      </c>
      <c r="B14" s="110" t="s">
        <v>206</v>
      </c>
      <c r="C14" s="125" t="s">
        <v>26</v>
      </c>
      <c r="D14" s="110" t="s">
        <v>220</v>
      </c>
      <c r="E14" s="120">
        <v>1</v>
      </c>
      <c r="F14" s="119">
        <v>233.94</v>
      </c>
      <c r="G14" s="120">
        <f t="shared" si="0"/>
        <v>233.94</v>
      </c>
      <c r="H14" s="121"/>
    </row>
    <row r="15" spans="1:9" ht="24" x14ac:dyDescent="0.2">
      <c r="A15" s="110" t="s">
        <v>27</v>
      </c>
      <c r="B15" s="105" t="s">
        <v>28</v>
      </c>
      <c r="C15" s="123" t="s">
        <v>29</v>
      </c>
      <c r="D15" s="110" t="s">
        <v>14</v>
      </c>
      <c r="E15" s="120">
        <v>81.5</v>
      </c>
      <c r="F15" s="119">
        <v>54.59</v>
      </c>
      <c r="G15" s="120">
        <f t="shared" si="0"/>
        <v>4449.085</v>
      </c>
      <c r="H15" s="121"/>
    </row>
    <row r="16" spans="1:9" x14ac:dyDescent="0.2">
      <c r="A16" s="110" t="s">
        <v>30</v>
      </c>
      <c r="B16" s="105" t="s">
        <v>31</v>
      </c>
      <c r="C16" s="107" t="s">
        <v>32</v>
      </c>
      <c r="D16" s="110" t="s">
        <v>33</v>
      </c>
      <c r="E16" s="120">
        <v>2.9</v>
      </c>
      <c r="F16" s="119">
        <v>186.26999999999998</v>
      </c>
      <c r="G16" s="120">
        <f t="shared" si="0"/>
        <v>540.18299999999988</v>
      </c>
      <c r="H16" s="121"/>
    </row>
    <row r="17" spans="1:9" x14ac:dyDescent="0.2">
      <c r="A17" s="110"/>
      <c r="B17" s="105"/>
      <c r="C17" s="107"/>
      <c r="D17" s="110"/>
      <c r="E17" s="120"/>
      <c r="F17" s="120"/>
      <c r="G17" s="120"/>
      <c r="H17" s="121"/>
    </row>
    <row r="18" spans="1:9" x14ac:dyDescent="0.2">
      <c r="A18" s="112">
        <v>2</v>
      </c>
      <c r="B18" s="112"/>
      <c r="C18" s="113" t="s">
        <v>34</v>
      </c>
      <c r="D18" s="114"/>
      <c r="E18" s="115"/>
      <c r="F18" s="115"/>
      <c r="G18" s="116">
        <f>SUBTOTAL(9,G19:G21)</f>
        <v>1992.7437680000003</v>
      </c>
    </row>
    <row r="19" spans="1:9" x14ac:dyDescent="0.2">
      <c r="A19" s="110" t="s">
        <v>35</v>
      </c>
      <c r="B19" s="110" t="s">
        <v>36</v>
      </c>
      <c r="C19" s="111" t="s">
        <v>37</v>
      </c>
      <c r="D19" s="110" t="s">
        <v>33</v>
      </c>
      <c r="E19" s="120">
        <v>16</v>
      </c>
      <c r="F19" s="119">
        <v>52.85</v>
      </c>
      <c r="G19" s="120">
        <f>F19*E19</f>
        <v>845.6</v>
      </c>
      <c r="H19" s="121"/>
    </row>
    <row r="20" spans="1:9" ht="24" x14ac:dyDescent="0.2">
      <c r="A20" s="110" t="s">
        <v>38</v>
      </c>
      <c r="B20" s="110" t="s">
        <v>97</v>
      </c>
      <c r="C20" s="125" t="s">
        <v>227</v>
      </c>
      <c r="D20" s="110" t="s">
        <v>14</v>
      </c>
      <c r="E20" s="119">
        <v>27.6</v>
      </c>
      <c r="F20" s="119">
        <v>41.563180000000003</v>
      </c>
      <c r="G20" s="120">
        <f>F20*E20</f>
        <v>1147.1437680000001</v>
      </c>
      <c r="H20" s="121"/>
    </row>
    <row r="21" spans="1:9" x14ac:dyDescent="0.2">
      <c r="A21" s="110"/>
      <c r="B21" s="110"/>
      <c r="C21" s="126"/>
      <c r="D21" s="110"/>
      <c r="E21" s="111"/>
      <c r="F21" s="120"/>
      <c r="G21" s="120"/>
      <c r="H21" s="121"/>
    </row>
    <row r="22" spans="1:9" x14ac:dyDescent="0.2">
      <c r="A22" s="112">
        <v>3</v>
      </c>
      <c r="B22" s="112"/>
      <c r="C22" s="113" t="s">
        <v>40</v>
      </c>
      <c r="D22" s="114"/>
      <c r="E22" s="115"/>
      <c r="F22" s="115"/>
      <c r="G22" s="116">
        <f>SUBTOTAL(9,G23:G46)</f>
        <v>143147.21001059283</v>
      </c>
    </row>
    <row r="23" spans="1:9" ht="36" x14ac:dyDescent="0.2">
      <c r="A23" s="105" t="s">
        <v>41</v>
      </c>
      <c r="B23" s="110" t="s">
        <v>46</v>
      </c>
      <c r="C23" s="127" t="s">
        <v>213</v>
      </c>
      <c r="D23" s="105" t="s">
        <v>47</v>
      </c>
      <c r="E23" s="106">
        <v>960</v>
      </c>
      <c r="F23" s="119">
        <v>125.16471462556999</v>
      </c>
      <c r="G23" s="120">
        <f t="shared" ref="G23:G46" si="1">F23*E23</f>
        <v>120158.12604054718</v>
      </c>
      <c r="I23" s="124"/>
    </row>
    <row r="24" spans="1:9" ht="36" x14ac:dyDescent="0.2">
      <c r="A24" s="105" t="s">
        <v>42</v>
      </c>
      <c r="B24" s="110" t="s">
        <v>49</v>
      </c>
      <c r="C24" s="127" t="s">
        <v>214</v>
      </c>
      <c r="D24" s="105" t="s">
        <v>47</v>
      </c>
      <c r="E24" s="106">
        <v>80</v>
      </c>
      <c r="F24" s="119">
        <v>66.909549625569994</v>
      </c>
      <c r="G24" s="120">
        <f t="shared" si="1"/>
        <v>5352.7639700455993</v>
      </c>
    </row>
    <row r="25" spans="1:9" x14ac:dyDescent="0.2">
      <c r="A25" s="105" t="s">
        <v>43</v>
      </c>
      <c r="B25" s="110" t="s">
        <v>51</v>
      </c>
      <c r="C25" s="127" t="s">
        <v>52</v>
      </c>
      <c r="D25" s="105" t="s">
        <v>47</v>
      </c>
      <c r="E25" s="106">
        <v>240</v>
      </c>
      <c r="F25" s="119">
        <v>17.649999999999999</v>
      </c>
      <c r="G25" s="120">
        <f t="shared" si="1"/>
        <v>4236</v>
      </c>
    </row>
    <row r="26" spans="1:9" x14ac:dyDescent="0.2">
      <c r="A26" s="105" t="s">
        <v>45</v>
      </c>
      <c r="B26" s="110" t="s">
        <v>54</v>
      </c>
      <c r="C26" s="127" t="s">
        <v>55</v>
      </c>
      <c r="D26" s="105" t="s">
        <v>47</v>
      </c>
      <c r="E26" s="106">
        <v>80</v>
      </c>
      <c r="F26" s="119">
        <v>5.6499999999999995</v>
      </c>
      <c r="G26" s="120">
        <f t="shared" si="1"/>
        <v>451.99999999999994</v>
      </c>
    </row>
    <row r="27" spans="1:9" x14ac:dyDescent="0.2">
      <c r="A27" s="105" t="s">
        <v>48</v>
      </c>
      <c r="B27" s="110" t="s">
        <v>19</v>
      </c>
      <c r="C27" s="127" t="s">
        <v>57</v>
      </c>
      <c r="D27" s="105" t="s">
        <v>220</v>
      </c>
      <c r="E27" s="106">
        <v>60</v>
      </c>
      <c r="F27" s="119">
        <v>4.5133333333333336</v>
      </c>
      <c r="G27" s="120">
        <f t="shared" si="1"/>
        <v>270.8</v>
      </c>
    </row>
    <row r="28" spans="1:9" ht="24" x14ac:dyDescent="0.2">
      <c r="A28" s="105" t="s">
        <v>50</v>
      </c>
      <c r="B28" s="105" t="s">
        <v>19</v>
      </c>
      <c r="C28" s="127" t="s">
        <v>67</v>
      </c>
      <c r="D28" s="105" t="s">
        <v>220</v>
      </c>
      <c r="E28" s="106">
        <v>29</v>
      </c>
      <c r="F28" s="119">
        <v>250.86</v>
      </c>
      <c r="G28" s="120">
        <f t="shared" si="1"/>
        <v>7274.9400000000005</v>
      </c>
    </row>
    <row r="29" spans="1:9" x14ac:dyDescent="0.2">
      <c r="A29" s="105" t="s">
        <v>53</v>
      </c>
      <c r="B29" s="105" t="s">
        <v>19</v>
      </c>
      <c r="C29" s="127" t="s">
        <v>69</v>
      </c>
      <c r="D29" s="105" t="s">
        <v>220</v>
      </c>
      <c r="E29" s="106">
        <v>29</v>
      </c>
      <c r="F29" s="119">
        <v>78.163333333333327</v>
      </c>
      <c r="G29" s="120">
        <f t="shared" si="1"/>
        <v>2266.7366666666667</v>
      </c>
    </row>
    <row r="30" spans="1:9" x14ac:dyDescent="0.2">
      <c r="A30" s="105" t="s">
        <v>56</v>
      </c>
      <c r="B30" s="105" t="s">
        <v>19</v>
      </c>
      <c r="C30" s="127" t="s">
        <v>71</v>
      </c>
      <c r="D30" s="105" t="s">
        <v>220</v>
      </c>
      <c r="E30" s="106">
        <v>20</v>
      </c>
      <c r="F30" s="119">
        <v>43.696666666666665</v>
      </c>
      <c r="G30" s="120">
        <f t="shared" si="1"/>
        <v>873.93333333333328</v>
      </c>
    </row>
    <row r="31" spans="1:9" x14ac:dyDescent="0.2">
      <c r="A31" s="105" t="s">
        <v>58</v>
      </c>
      <c r="B31" s="105" t="s">
        <v>19</v>
      </c>
      <c r="C31" s="127" t="s">
        <v>73</v>
      </c>
      <c r="D31" s="105" t="s">
        <v>220</v>
      </c>
      <c r="E31" s="106">
        <v>1</v>
      </c>
      <c r="F31" s="119">
        <v>40.336666666666666</v>
      </c>
      <c r="G31" s="120">
        <f t="shared" si="1"/>
        <v>40.336666666666666</v>
      </c>
    </row>
    <row r="32" spans="1:9" x14ac:dyDescent="0.2">
      <c r="A32" s="105"/>
      <c r="B32" s="110"/>
      <c r="C32" s="128" t="s">
        <v>75</v>
      </c>
      <c r="D32" s="107"/>
      <c r="E32" s="107"/>
      <c r="F32" s="119"/>
      <c r="G32" s="120">
        <f t="shared" si="1"/>
        <v>0</v>
      </c>
    </row>
    <row r="33" spans="1:8" ht="24" x14ac:dyDescent="0.2">
      <c r="A33" s="105" t="s">
        <v>59</v>
      </c>
      <c r="B33" s="105" t="s">
        <v>76</v>
      </c>
      <c r="C33" s="127" t="s">
        <v>77</v>
      </c>
      <c r="D33" s="105" t="s">
        <v>220</v>
      </c>
      <c r="E33" s="106">
        <v>2</v>
      </c>
      <c r="F33" s="119">
        <v>15.24</v>
      </c>
      <c r="G33" s="120">
        <f t="shared" si="1"/>
        <v>30.48</v>
      </c>
    </row>
    <row r="34" spans="1:8" ht="24" x14ac:dyDescent="0.2">
      <c r="A34" s="105" t="s">
        <v>60</v>
      </c>
      <c r="B34" s="105" t="s">
        <v>78</v>
      </c>
      <c r="C34" s="127" t="s">
        <v>79</v>
      </c>
      <c r="D34" s="105" t="s">
        <v>220</v>
      </c>
      <c r="E34" s="106">
        <v>4</v>
      </c>
      <c r="F34" s="119">
        <v>31.169999999999998</v>
      </c>
      <c r="G34" s="120">
        <f t="shared" si="1"/>
        <v>124.67999999999999</v>
      </c>
    </row>
    <row r="35" spans="1:8" x14ac:dyDescent="0.2">
      <c r="A35" s="105" t="s">
        <v>61</v>
      </c>
      <c r="B35" s="105" t="s">
        <v>80</v>
      </c>
      <c r="C35" s="127" t="s">
        <v>81</v>
      </c>
      <c r="D35" s="118" t="s">
        <v>47</v>
      </c>
      <c r="E35" s="106">
        <v>2</v>
      </c>
      <c r="F35" s="119">
        <v>9.32</v>
      </c>
      <c r="G35" s="120">
        <f t="shared" si="1"/>
        <v>18.64</v>
      </c>
    </row>
    <row r="36" spans="1:8" ht="24" x14ac:dyDescent="0.2">
      <c r="A36" s="105" t="s">
        <v>62</v>
      </c>
      <c r="B36" s="105" t="s">
        <v>82</v>
      </c>
      <c r="C36" s="127" t="s">
        <v>83</v>
      </c>
      <c r="D36" s="105" t="s">
        <v>47</v>
      </c>
      <c r="E36" s="106">
        <v>9</v>
      </c>
      <c r="F36" s="119">
        <v>36.6</v>
      </c>
      <c r="G36" s="120">
        <f t="shared" si="1"/>
        <v>329.40000000000003</v>
      </c>
    </row>
    <row r="37" spans="1:8" x14ac:dyDescent="0.2">
      <c r="A37" s="105" t="s">
        <v>63</v>
      </c>
      <c r="B37" s="105" t="s">
        <v>19</v>
      </c>
      <c r="C37" s="127" t="s">
        <v>84</v>
      </c>
      <c r="D37" s="105" t="s">
        <v>220</v>
      </c>
      <c r="E37" s="106">
        <v>4</v>
      </c>
      <c r="F37" s="119">
        <v>48.833333333333336</v>
      </c>
      <c r="G37" s="120">
        <f t="shared" si="1"/>
        <v>195.33333333333334</v>
      </c>
    </row>
    <row r="38" spans="1:8" x14ac:dyDescent="0.2">
      <c r="A38" s="107"/>
      <c r="B38" s="105"/>
      <c r="C38" s="128" t="s">
        <v>85</v>
      </c>
      <c r="D38" s="105"/>
      <c r="E38" s="106"/>
      <c r="F38" s="120"/>
      <c r="G38" s="120">
        <f t="shared" si="1"/>
        <v>0</v>
      </c>
    </row>
    <row r="39" spans="1:8" ht="24" x14ac:dyDescent="0.2">
      <c r="A39" s="105" t="s">
        <v>64</v>
      </c>
      <c r="B39" s="105" t="s">
        <v>86</v>
      </c>
      <c r="C39" s="127" t="s">
        <v>228</v>
      </c>
      <c r="D39" s="105" t="s">
        <v>220</v>
      </c>
      <c r="E39" s="106">
        <v>1</v>
      </c>
      <c r="F39" s="119">
        <v>118.65666666666667</v>
      </c>
      <c r="G39" s="120">
        <f t="shared" si="1"/>
        <v>118.65666666666667</v>
      </c>
    </row>
    <row r="40" spans="1:8" ht="24" x14ac:dyDescent="0.2">
      <c r="A40" s="105" t="s">
        <v>65</v>
      </c>
      <c r="B40" s="105" t="s">
        <v>19</v>
      </c>
      <c r="C40" s="127" t="s">
        <v>87</v>
      </c>
      <c r="D40" s="105" t="s">
        <v>220</v>
      </c>
      <c r="E40" s="106">
        <v>1</v>
      </c>
      <c r="F40" s="119">
        <v>11.326666666666666</v>
      </c>
      <c r="G40" s="120">
        <f t="shared" si="1"/>
        <v>11.326666666666666</v>
      </c>
    </row>
    <row r="41" spans="1:8" x14ac:dyDescent="0.2">
      <c r="A41" s="105" t="s">
        <v>66</v>
      </c>
      <c r="B41" s="105" t="s">
        <v>19</v>
      </c>
      <c r="C41" s="127" t="s">
        <v>229</v>
      </c>
      <c r="D41" s="105" t="s">
        <v>220</v>
      </c>
      <c r="E41" s="106">
        <v>1</v>
      </c>
      <c r="F41" s="119">
        <v>184.99333333333334</v>
      </c>
      <c r="G41" s="120">
        <f t="shared" si="1"/>
        <v>184.99333333333334</v>
      </c>
    </row>
    <row r="42" spans="1:8" ht="24" x14ac:dyDescent="0.2">
      <c r="A42" s="105" t="s">
        <v>68</v>
      </c>
      <c r="B42" s="105" t="s">
        <v>19</v>
      </c>
      <c r="C42" s="127" t="s">
        <v>88</v>
      </c>
      <c r="D42" s="105" t="s">
        <v>220</v>
      </c>
      <c r="E42" s="106">
        <v>1</v>
      </c>
      <c r="F42" s="119">
        <v>22.66</v>
      </c>
      <c r="G42" s="120">
        <f t="shared" si="1"/>
        <v>22.66</v>
      </c>
    </row>
    <row r="43" spans="1:8" x14ac:dyDescent="0.2">
      <c r="A43" s="105" t="s">
        <v>70</v>
      </c>
      <c r="B43" s="105" t="s">
        <v>19</v>
      </c>
      <c r="C43" s="127" t="s">
        <v>89</v>
      </c>
      <c r="D43" s="105" t="s">
        <v>220</v>
      </c>
      <c r="E43" s="106">
        <v>2</v>
      </c>
      <c r="F43" s="119">
        <v>17.726666666666667</v>
      </c>
      <c r="G43" s="120">
        <f t="shared" si="1"/>
        <v>35.453333333333333</v>
      </c>
    </row>
    <row r="44" spans="1:8" x14ac:dyDescent="0.2">
      <c r="A44" s="105"/>
      <c r="B44" s="110"/>
      <c r="C44" s="128" t="s">
        <v>90</v>
      </c>
      <c r="D44" s="110"/>
      <c r="E44" s="129"/>
      <c r="F44" s="120"/>
      <c r="G44" s="120">
        <f t="shared" si="1"/>
        <v>0</v>
      </c>
    </row>
    <row r="45" spans="1:8" ht="24" x14ac:dyDescent="0.2">
      <c r="A45" s="105" t="s">
        <v>72</v>
      </c>
      <c r="B45" s="105" t="s">
        <v>91</v>
      </c>
      <c r="C45" s="127" t="s">
        <v>92</v>
      </c>
      <c r="D45" s="105" t="s">
        <v>220</v>
      </c>
      <c r="E45" s="129">
        <v>2</v>
      </c>
      <c r="F45" s="119">
        <v>502.57</v>
      </c>
      <c r="G45" s="120">
        <f t="shared" si="1"/>
        <v>1005.14</v>
      </c>
    </row>
    <row r="46" spans="1:8" ht="24" x14ac:dyDescent="0.2">
      <c r="A46" s="105" t="s">
        <v>74</v>
      </c>
      <c r="B46" s="105" t="s">
        <v>93</v>
      </c>
      <c r="C46" s="127" t="s">
        <v>94</v>
      </c>
      <c r="D46" s="105" t="s">
        <v>220</v>
      </c>
      <c r="E46" s="129">
        <v>3</v>
      </c>
      <c r="F46" s="119">
        <v>48.27</v>
      </c>
      <c r="G46" s="120">
        <f t="shared" si="1"/>
        <v>144.81</v>
      </c>
    </row>
    <row r="47" spans="1:8" x14ac:dyDescent="0.2">
      <c r="A47" s="110"/>
      <c r="B47" s="110"/>
      <c r="C47" s="111"/>
      <c r="D47" s="110"/>
      <c r="E47" s="111"/>
      <c r="F47" s="120"/>
      <c r="G47" s="120"/>
      <c r="H47" s="121"/>
    </row>
    <row r="48" spans="1:8" x14ac:dyDescent="0.2">
      <c r="A48" s="112">
        <v>4</v>
      </c>
      <c r="B48" s="112"/>
      <c r="C48" s="113" t="s">
        <v>95</v>
      </c>
      <c r="D48" s="114"/>
      <c r="E48" s="115"/>
      <c r="F48" s="115"/>
      <c r="G48" s="116">
        <f>SUBTOTAL(9,G49:G52)</f>
        <v>1308.04</v>
      </c>
    </row>
    <row r="49" spans="1:8" x14ac:dyDescent="0.2">
      <c r="A49" s="110" t="s">
        <v>96</v>
      </c>
      <c r="B49" s="110" t="s">
        <v>97</v>
      </c>
      <c r="C49" s="111" t="s">
        <v>98</v>
      </c>
      <c r="D49" s="110" t="s">
        <v>33</v>
      </c>
      <c r="E49" s="129">
        <f>40*0.6*0.6</f>
        <v>14.399999999999999</v>
      </c>
      <c r="F49" s="119">
        <v>21.04</v>
      </c>
      <c r="G49" s="120">
        <f>F49*E49</f>
        <v>302.97599999999994</v>
      </c>
      <c r="H49" s="121"/>
    </row>
    <row r="50" spans="1:8" x14ac:dyDescent="0.2">
      <c r="A50" s="110" t="s">
        <v>99</v>
      </c>
      <c r="B50" s="110" t="s">
        <v>97</v>
      </c>
      <c r="C50" s="111" t="s">
        <v>100</v>
      </c>
      <c r="D50" s="110" t="s">
        <v>33</v>
      </c>
      <c r="E50" s="129">
        <v>30</v>
      </c>
      <c r="F50" s="119">
        <v>13.94</v>
      </c>
      <c r="G50" s="120">
        <f>F50*E50</f>
        <v>418.2</v>
      </c>
      <c r="H50" s="121"/>
    </row>
    <row r="51" spans="1:8" x14ac:dyDescent="0.2">
      <c r="A51" s="110" t="s">
        <v>101</v>
      </c>
      <c r="B51" s="130" t="s">
        <v>97</v>
      </c>
      <c r="C51" s="131" t="s">
        <v>102</v>
      </c>
      <c r="D51" s="130" t="s">
        <v>33</v>
      </c>
      <c r="E51" s="132">
        <v>34</v>
      </c>
      <c r="F51" s="119">
        <v>2.17</v>
      </c>
      <c r="G51" s="120">
        <f>F51*E51</f>
        <v>73.78</v>
      </c>
      <c r="H51" s="121"/>
    </row>
    <row r="52" spans="1:8" ht="24" x14ac:dyDescent="0.2">
      <c r="A52" s="110" t="s">
        <v>103</v>
      </c>
      <c r="B52" s="105" t="s">
        <v>104</v>
      </c>
      <c r="C52" s="127" t="s">
        <v>105</v>
      </c>
      <c r="D52" s="110" t="s">
        <v>47</v>
      </c>
      <c r="E52" s="129">
        <f>(0.06+2.24)*3</f>
        <v>6.9</v>
      </c>
      <c r="F52" s="119">
        <v>74.36</v>
      </c>
      <c r="G52" s="120">
        <f>F52*E52</f>
        <v>513.08400000000006</v>
      </c>
      <c r="H52" s="121"/>
    </row>
    <row r="53" spans="1:8" x14ac:dyDescent="0.2">
      <c r="A53" s="110"/>
      <c r="B53" s="110"/>
      <c r="C53" s="111"/>
      <c r="D53" s="110"/>
      <c r="E53" s="111"/>
      <c r="F53" s="120"/>
      <c r="G53" s="120"/>
      <c r="H53" s="121"/>
    </row>
    <row r="54" spans="1:8" x14ac:dyDescent="0.2">
      <c r="A54" s="112">
        <v>5</v>
      </c>
      <c r="B54" s="112"/>
      <c r="C54" s="113" t="s">
        <v>106</v>
      </c>
      <c r="D54" s="114"/>
      <c r="E54" s="115"/>
      <c r="F54" s="115"/>
      <c r="G54" s="116">
        <f>SUBTOTAL(9,G55:G59)</f>
        <v>4672.5226999999995</v>
      </c>
    </row>
    <row r="55" spans="1:8" x14ac:dyDescent="0.2">
      <c r="A55" s="110" t="s">
        <v>107</v>
      </c>
      <c r="B55" s="110" t="s">
        <v>108</v>
      </c>
      <c r="C55" s="133" t="s">
        <v>109</v>
      </c>
      <c r="D55" s="110" t="s">
        <v>14</v>
      </c>
      <c r="E55" s="129">
        <f>11.64+11.97</f>
        <v>23.61</v>
      </c>
      <c r="F55" s="119">
        <v>71.88</v>
      </c>
      <c r="G55" s="120">
        <f>F55*E55</f>
        <v>1697.0867999999998</v>
      </c>
      <c r="H55" s="121"/>
    </row>
    <row r="56" spans="1:8" x14ac:dyDescent="0.2">
      <c r="A56" s="110" t="s">
        <v>110</v>
      </c>
      <c r="B56" s="110" t="s">
        <v>111</v>
      </c>
      <c r="C56" s="107" t="s">
        <v>230</v>
      </c>
      <c r="D56" s="110" t="s">
        <v>112</v>
      </c>
      <c r="E56" s="129">
        <v>21</v>
      </c>
      <c r="F56" s="119">
        <v>6.85</v>
      </c>
      <c r="G56" s="120">
        <f>F56*E56</f>
        <v>143.85</v>
      </c>
      <c r="H56" s="121"/>
    </row>
    <row r="57" spans="1:8" x14ac:dyDescent="0.2">
      <c r="A57" s="110" t="s">
        <v>113</v>
      </c>
      <c r="B57" s="110" t="s">
        <v>114</v>
      </c>
      <c r="C57" s="107" t="s">
        <v>231</v>
      </c>
      <c r="D57" s="110" t="s">
        <v>112</v>
      </c>
      <c r="E57" s="129">
        <f>206.8+55.5</f>
        <v>262.3</v>
      </c>
      <c r="F57" s="119">
        <v>6.6</v>
      </c>
      <c r="G57" s="120">
        <f>F57*E57</f>
        <v>1731.18</v>
      </c>
      <c r="H57" s="121"/>
    </row>
    <row r="58" spans="1:8" x14ac:dyDescent="0.2">
      <c r="A58" s="110" t="s">
        <v>115</v>
      </c>
      <c r="B58" s="110" t="s">
        <v>116</v>
      </c>
      <c r="C58" s="111" t="s">
        <v>117</v>
      </c>
      <c r="D58" s="110" t="s">
        <v>112</v>
      </c>
      <c r="E58" s="129">
        <v>17.899999999999999</v>
      </c>
      <c r="F58" s="119">
        <v>6.8</v>
      </c>
      <c r="G58" s="120">
        <f>F58*E58</f>
        <v>121.71999999999998</v>
      </c>
      <c r="H58" s="121"/>
    </row>
    <row r="59" spans="1:8" ht="24" x14ac:dyDescent="0.2">
      <c r="A59" s="110" t="s">
        <v>118</v>
      </c>
      <c r="B59" s="110" t="s">
        <v>119</v>
      </c>
      <c r="C59" s="133" t="s">
        <v>313</v>
      </c>
      <c r="D59" s="110" t="s">
        <v>33</v>
      </c>
      <c r="E59" s="129">
        <f>2.33+0.58+0.2</f>
        <v>3.1100000000000003</v>
      </c>
      <c r="F59" s="119">
        <v>314.69</v>
      </c>
      <c r="G59" s="120">
        <f>F59*E59</f>
        <v>978.68590000000006</v>
      </c>
      <c r="H59" s="121"/>
    </row>
    <row r="60" spans="1:8" x14ac:dyDescent="0.2">
      <c r="A60" s="110"/>
      <c r="B60" s="110"/>
      <c r="C60" s="107"/>
      <c r="D60" s="110"/>
      <c r="E60" s="111"/>
      <c r="F60" s="120"/>
      <c r="G60" s="120"/>
      <c r="H60" s="121"/>
    </row>
    <row r="61" spans="1:8" x14ac:dyDescent="0.2">
      <c r="A61" s="112">
        <v>6</v>
      </c>
      <c r="B61" s="112"/>
      <c r="C61" s="113" t="s">
        <v>120</v>
      </c>
      <c r="D61" s="114"/>
      <c r="E61" s="115"/>
      <c r="F61" s="115"/>
      <c r="G61" s="116">
        <f>SUBTOTAL(9,G62:G64)</f>
        <v>392.30600000000004</v>
      </c>
    </row>
    <row r="62" spans="1:8" ht="24" x14ac:dyDescent="0.2">
      <c r="A62" s="110" t="s">
        <v>121</v>
      </c>
      <c r="B62" s="105" t="s">
        <v>122</v>
      </c>
      <c r="C62" s="133" t="s">
        <v>123</v>
      </c>
      <c r="D62" s="110" t="s">
        <v>14</v>
      </c>
      <c r="E62" s="120">
        <v>5.3</v>
      </c>
      <c r="F62" s="119">
        <v>16.96</v>
      </c>
      <c r="G62" s="120">
        <f>F62*E62</f>
        <v>89.888000000000005</v>
      </c>
      <c r="H62" s="121"/>
    </row>
    <row r="63" spans="1:8" x14ac:dyDescent="0.2">
      <c r="A63" s="110" t="s">
        <v>124</v>
      </c>
      <c r="B63" s="110" t="s">
        <v>125</v>
      </c>
      <c r="C63" s="111" t="s">
        <v>126</v>
      </c>
      <c r="D63" s="110" t="s">
        <v>14</v>
      </c>
      <c r="E63" s="120">
        <f>E62*2</f>
        <v>10.6</v>
      </c>
      <c r="F63" s="119">
        <v>10.030000000000001</v>
      </c>
      <c r="G63" s="120">
        <f>F63*E63</f>
        <v>106.31800000000001</v>
      </c>
      <c r="H63" s="121"/>
    </row>
    <row r="64" spans="1:8" x14ac:dyDescent="0.2">
      <c r="A64" s="110" t="s">
        <v>127</v>
      </c>
      <c r="B64" s="110" t="s">
        <v>128</v>
      </c>
      <c r="C64" s="111" t="s">
        <v>129</v>
      </c>
      <c r="D64" s="110" t="s">
        <v>14</v>
      </c>
      <c r="E64" s="120">
        <f>E63</f>
        <v>10.6</v>
      </c>
      <c r="F64" s="119">
        <v>18.5</v>
      </c>
      <c r="G64" s="120">
        <f>F64*E64</f>
        <v>196.1</v>
      </c>
      <c r="H64" s="121"/>
    </row>
    <row r="65" spans="1:8" x14ac:dyDescent="0.2">
      <c r="A65" s="110"/>
      <c r="B65" s="110"/>
      <c r="C65" s="133"/>
      <c r="D65" s="110"/>
      <c r="E65" s="120"/>
      <c r="F65" s="120"/>
      <c r="G65" s="120"/>
      <c r="H65" s="121"/>
    </row>
    <row r="66" spans="1:8" x14ac:dyDescent="0.2">
      <c r="A66" s="112">
        <v>7</v>
      </c>
      <c r="B66" s="112"/>
      <c r="C66" s="113" t="s">
        <v>130</v>
      </c>
      <c r="D66" s="114"/>
      <c r="E66" s="115"/>
      <c r="F66" s="115"/>
      <c r="G66" s="116">
        <f>SUBTOTAL(9,G67:G70)</f>
        <v>1120.0518</v>
      </c>
    </row>
    <row r="67" spans="1:8" x14ac:dyDescent="0.2">
      <c r="A67" s="110" t="s">
        <v>131</v>
      </c>
      <c r="B67" s="110" t="s">
        <v>132</v>
      </c>
      <c r="C67" s="133" t="s">
        <v>314</v>
      </c>
      <c r="D67" s="110" t="s">
        <v>14</v>
      </c>
      <c r="E67" s="120">
        <v>9.18</v>
      </c>
      <c r="F67" s="119">
        <v>13.78</v>
      </c>
      <c r="G67" s="120">
        <f>F67*E67</f>
        <v>126.50039999999998</v>
      </c>
      <c r="H67" s="121"/>
    </row>
    <row r="68" spans="1:8" ht="24" x14ac:dyDescent="0.2">
      <c r="A68" s="110" t="s">
        <v>133</v>
      </c>
      <c r="B68" s="105" t="s">
        <v>134</v>
      </c>
      <c r="C68" s="133" t="s">
        <v>135</v>
      </c>
      <c r="D68" s="110" t="s">
        <v>14</v>
      </c>
      <c r="E68" s="120">
        <v>9.18</v>
      </c>
      <c r="F68" s="119">
        <v>67.36</v>
      </c>
      <c r="G68" s="120">
        <f>F68*E68</f>
        <v>618.36479999999995</v>
      </c>
      <c r="H68" s="121"/>
    </row>
    <row r="69" spans="1:8" x14ac:dyDescent="0.2">
      <c r="A69" s="110" t="s">
        <v>136</v>
      </c>
      <c r="B69" s="105" t="s">
        <v>137</v>
      </c>
      <c r="C69" s="133" t="s">
        <v>232</v>
      </c>
      <c r="D69" s="110" t="s">
        <v>14</v>
      </c>
      <c r="E69" s="120">
        <v>9.18</v>
      </c>
      <c r="F69" s="119">
        <v>31.14</v>
      </c>
      <c r="G69" s="120">
        <f>F69*E69</f>
        <v>285.86520000000002</v>
      </c>
      <c r="H69" s="121"/>
    </row>
    <row r="70" spans="1:8" ht="24" x14ac:dyDescent="0.2">
      <c r="A70" s="110" t="s">
        <v>138</v>
      </c>
      <c r="B70" s="105" t="s">
        <v>139</v>
      </c>
      <c r="C70" s="133" t="s">
        <v>233</v>
      </c>
      <c r="D70" s="110" t="s">
        <v>14</v>
      </c>
      <c r="E70" s="120">
        <f>E68</f>
        <v>9.18</v>
      </c>
      <c r="F70" s="119">
        <v>9.73</v>
      </c>
      <c r="G70" s="120">
        <f>F70*E70</f>
        <v>89.321399999999997</v>
      </c>
      <c r="H70" s="121"/>
    </row>
    <row r="71" spans="1:8" x14ac:dyDescent="0.2">
      <c r="A71" s="110"/>
      <c r="B71" s="110"/>
      <c r="C71" s="126"/>
      <c r="D71" s="110"/>
      <c r="E71" s="120"/>
      <c r="F71" s="120"/>
      <c r="G71" s="134"/>
      <c r="H71" s="121"/>
    </row>
    <row r="72" spans="1:8" x14ac:dyDescent="0.2">
      <c r="A72" s="112">
        <v>8</v>
      </c>
      <c r="B72" s="112"/>
      <c r="C72" s="113" t="s">
        <v>140</v>
      </c>
      <c r="D72" s="114"/>
      <c r="E72" s="115"/>
      <c r="F72" s="115"/>
      <c r="G72" s="116">
        <f>SUBTOTAL(9,G73:G74)</f>
        <v>339.8</v>
      </c>
    </row>
    <row r="73" spans="1:8" x14ac:dyDescent="0.2">
      <c r="A73" s="110" t="s">
        <v>141</v>
      </c>
      <c r="B73" s="110" t="s">
        <v>142</v>
      </c>
      <c r="C73" s="107" t="s">
        <v>234</v>
      </c>
      <c r="D73" s="110" t="s">
        <v>14</v>
      </c>
      <c r="E73" s="120">
        <v>32</v>
      </c>
      <c r="F73" s="119">
        <v>9.49</v>
      </c>
      <c r="G73" s="120">
        <f>F73*E73</f>
        <v>303.68</v>
      </c>
      <c r="H73" s="121"/>
    </row>
    <row r="74" spans="1:8" ht="24" x14ac:dyDescent="0.2">
      <c r="A74" s="110" t="s">
        <v>143</v>
      </c>
      <c r="B74" s="110" t="s">
        <v>144</v>
      </c>
      <c r="C74" s="133" t="s">
        <v>235</v>
      </c>
      <c r="D74" s="110" t="s">
        <v>14</v>
      </c>
      <c r="E74" s="120">
        <v>3</v>
      </c>
      <c r="F74" s="119">
        <v>12.04</v>
      </c>
      <c r="G74" s="120">
        <f>F74*E74</f>
        <v>36.119999999999997</v>
      </c>
      <c r="H74" s="121"/>
    </row>
    <row r="75" spans="1:8" x14ac:dyDescent="0.2">
      <c r="A75" s="110"/>
      <c r="B75" s="110"/>
      <c r="C75" s="111"/>
      <c r="D75" s="110"/>
      <c r="E75" s="120"/>
      <c r="F75" s="120"/>
      <c r="G75" s="120"/>
      <c r="H75" s="121"/>
    </row>
    <row r="76" spans="1:8" x14ac:dyDescent="0.2">
      <c r="A76" s="112">
        <v>9</v>
      </c>
      <c r="B76" s="112"/>
      <c r="C76" s="113" t="s">
        <v>145</v>
      </c>
      <c r="D76" s="114"/>
      <c r="E76" s="115"/>
      <c r="F76" s="115"/>
      <c r="G76" s="116">
        <f>SUBTOTAL(9,G77:G78)</f>
        <v>7389.8</v>
      </c>
      <c r="H76" s="121"/>
    </row>
    <row r="77" spans="1:8" ht="24" x14ac:dyDescent="0.2">
      <c r="A77" s="110" t="s">
        <v>146</v>
      </c>
      <c r="B77" s="110" t="s">
        <v>147</v>
      </c>
      <c r="C77" s="133" t="s">
        <v>148</v>
      </c>
      <c r="D77" s="110" t="s">
        <v>160</v>
      </c>
      <c r="E77" s="120">
        <v>44</v>
      </c>
      <c r="F77" s="119">
        <v>82.05</v>
      </c>
      <c r="G77" s="120">
        <f>F77*E77</f>
        <v>3610.2</v>
      </c>
      <c r="H77" s="121"/>
    </row>
    <row r="78" spans="1:8" x14ac:dyDescent="0.2">
      <c r="A78" s="110" t="s">
        <v>149</v>
      </c>
      <c r="B78" s="110" t="s">
        <v>150</v>
      </c>
      <c r="C78" s="111" t="s">
        <v>151</v>
      </c>
      <c r="D78" s="110" t="s">
        <v>160</v>
      </c>
      <c r="E78" s="120">
        <v>44</v>
      </c>
      <c r="F78" s="119">
        <v>85.9</v>
      </c>
      <c r="G78" s="120">
        <f>F78*E78</f>
        <v>3779.6000000000004</v>
      </c>
      <c r="H78" s="121"/>
    </row>
    <row r="79" spans="1:8" x14ac:dyDescent="0.2">
      <c r="A79" s="110"/>
      <c r="B79" s="110"/>
      <c r="C79" s="111"/>
      <c r="D79" s="110"/>
      <c r="E79" s="120"/>
      <c r="F79" s="120"/>
      <c r="G79" s="120"/>
      <c r="H79" s="121"/>
    </row>
    <row r="80" spans="1:8" x14ac:dyDescent="0.2">
      <c r="A80" s="112">
        <v>10</v>
      </c>
      <c r="B80" s="112"/>
      <c r="C80" s="113" t="s">
        <v>152</v>
      </c>
      <c r="D80" s="114"/>
      <c r="E80" s="115"/>
      <c r="F80" s="115"/>
      <c r="G80" s="116">
        <f>SUBTOTAL(9,G81:G86)</f>
        <v>16624.720233333333</v>
      </c>
    </row>
    <row r="81" spans="1:8" x14ac:dyDescent="0.2">
      <c r="A81" s="110" t="s">
        <v>153</v>
      </c>
      <c r="B81" s="110">
        <v>270501</v>
      </c>
      <c r="C81" s="111" t="s">
        <v>154</v>
      </c>
      <c r="D81" s="110" t="s">
        <v>14</v>
      </c>
      <c r="E81" s="120">
        <f>6*2.3</f>
        <v>13.799999999999999</v>
      </c>
      <c r="F81" s="119">
        <v>1.96</v>
      </c>
      <c r="G81" s="120">
        <f t="shared" ref="G81:G86" si="2">F81*E81</f>
        <v>27.047999999999998</v>
      </c>
      <c r="H81" s="121"/>
    </row>
    <row r="82" spans="1:8" ht="24" x14ac:dyDescent="0.2">
      <c r="A82" s="110" t="s">
        <v>155</v>
      </c>
      <c r="B82" s="110">
        <v>270210</v>
      </c>
      <c r="C82" s="135" t="s">
        <v>156</v>
      </c>
      <c r="D82" s="110" t="s">
        <v>14</v>
      </c>
      <c r="E82" s="119">
        <v>22</v>
      </c>
      <c r="F82" s="119">
        <v>9.4672499999999999</v>
      </c>
      <c r="G82" s="120">
        <f t="shared" si="2"/>
        <v>208.27949999999998</v>
      </c>
      <c r="H82" s="121"/>
    </row>
    <row r="83" spans="1:8" ht="48.75" customHeight="1" x14ac:dyDescent="0.2">
      <c r="A83" s="110" t="s">
        <v>157</v>
      </c>
      <c r="B83" s="110" t="s">
        <v>19</v>
      </c>
      <c r="C83" s="127" t="s">
        <v>261</v>
      </c>
      <c r="D83" s="110" t="s">
        <v>39</v>
      </c>
      <c r="E83" s="119">
        <v>1</v>
      </c>
      <c r="F83" s="119">
        <v>1733.6225999999999</v>
      </c>
      <c r="G83" s="120">
        <f t="shared" si="2"/>
        <v>1733.6225999999999</v>
      </c>
      <c r="H83" s="121"/>
    </row>
    <row r="84" spans="1:8" ht="24" x14ac:dyDescent="0.2">
      <c r="A84" s="110" t="s">
        <v>207</v>
      </c>
      <c r="B84" s="110" t="s">
        <v>209</v>
      </c>
      <c r="C84" s="136" t="s">
        <v>210</v>
      </c>
      <c r="D84" s="110" t="s">
        <v>14</v>
      </c>
      <c r="E84" s="111">
        <v>47.96</v>
      </c>
      <c r="F84" s="119">
        <v>47.260000000000005</v>
      </c>
      <c r="G84" s="120">
        <f t="shared" si="2"/>
        <v>2266.5896000000002</v>
      </c>
      <c r="H84" s="121"/>
    </row>
    <row r="85" spans="1:8" ht="36" x14ac:dyDescent="0.2">
      <c r="A85" s="110" t="s">
        <v>208</v>
      </c>
      <c r="B85" s="110" t="s">
        <v>212</v>
      </c>
      <c r="C85" s="137" t="s">
        <v>211</v>
      </c>
      <c r="D85" s="110" t="s">
        <v>14</v>
      </c>
      <c r="E85" s="119">
        <v>34.44</v>
      </c>
      <c r="F85" s="119">
        <v>129.38</v>
      </c>
      <c r="G85" s="120">
        <f t="shared" si="2"/>
        <v>4455.8471999999992</v>
      </c>
      <c r="H85" s="121"/>
    </row>
    <row r="86" spans="1:8" x14ac:dyDescent="0.2">
      <c r="A86" s="110" t="s">
        <v>221</v>
      </c>
      <c r="B86" s="110" t="s">
        <v>19</v>
      </c>
      <c r="C86" s="136" t="s">
        <v>315</v>
      </c>
      <c r="D86" s="110" t="s">
        <v>39</v>
      </c>
      <c r="E86" s="111">
        <v>1</v>
      </c>
      <c r="F86" s="119">
        <v>7933.333333333333</v>
      </c>
      <c r="G86" s="120">
        <f t="shared" si="2"/>
        <v>7933.333333333333</v>
      </c>
      <c r="H86" s="121"/>
    </row>
    <row r="87" spans="1:8" x14ac:dyDescent="0.2">
      <c r="A87" s="110"/>
      <c r="B87" s="110"/>
      <c r="C87" s="136"/>
      <c r="D87" s="110"/>
      <c r="E87" s="111"/>
      <c r="F87" s="119"/>
      <c r="G87" s="120"/>
      <c r="H87" s="121"/>
    </row>
    <row r="88" spans="1:8" x14ac:dyDescent="0.2">
      <c r="A88" s="156" t="s">
        <v>305</v>
      </c>
      <c r="B88" s="156"/>
      <c r="C88" s="156"/>
      <c r="D88" s="156"/>
      <c r="E88" s="156"/>
      <c r="F88" s="138"/>
      <c r="G88" s="139">
        <f>SUBTOTAL(9,G8:G86)</f>
        <v>184838.2985119262</v>
      </c>
      <c r="H88" s="121"/>
    </row>
    <row r="89" spans="1:8" ht="18" customHeight="1" x14ac:dyDescent="0.2">
      <c r="A89" s="110"/>
      <c r="B89" s="110"/>
      <c r="C89" s="136"/>
      <c r="D89" s="110"/>
      <c r="E89" s="111"/>
      <c r="F89" s="119"/>
      <c r="G89" s="120"/>
      <c r="H89" s="121"/>
    </row>
    <row r="90" spans="1:8" ht="18" customHeight="1" x14ac:dyDescent="0.2">
      <c r="A90" s="109" t="s">
        <v>162</v>
      </c>
      <c r="B90" s="109" t="s">
        <v>2</v>
      </c>
      <c r="C90" s="109" t="s">
        <v>3</v>
      </c>
      <c r="D90" s="109" t="s">
        <v>4</v>
      </c>
      <c r="E90" s="109" t="s">
        <v>5</v>
      </c>
      <c r="F90" s="109" t="s">
        <v>241</v>
      </c>
      <c r="G90" s="109" t="s">
        <v>7</v>
      </c>
    </row>
    <row r="91" spans="1:8" ht="18" customHeight="1" x14ac:dyDescent="0.2">
      <c r="A91" s="157" t="s">
        <v>240</v>
      </c>
      <c r="B91" s="158"/>
      <c r="C91" s="159"/>
      <c r="D91" s="147"/>
      <c r="E91" s="147"/>
      <c r="F91" s="147"/>
      <c r="G91" s="147"/>
    </row>
    <row r="92" spans="1:8" ht="18" customHeight="1" x14ac:dyDescent="0.2">
      <c r="A92" s="110"/>
      <c r="B92" s="110"/>
      <c r="C92" s="111"/>
      <c r="D92" s="110"/>
      <c r="E92" s="111"/>
      <c r="F92" s="111"/>
      <c r="G92" s="111"/>
    </row>
    <row r="93" spans="1:8" ht="18" customHeight="1" x14ac:dyDescent="0.2">
      <c r="A93" s="112">
        <v>1</v>
      </c>
      <c r="B93" s="112"/>
      <c r="C93" s="113" t="s">
        <v>9</v>
      </c>
      <c r="D93" s="114"/>
      <c r="E93" s="115" t="s">
        <v>10</v>
      </c>
      <c r="F93" s="115"/>
      <c r="G93" s="116">
        <f>SUBTOTAL(9,G94:G100)</f>
        <v>2701.4018000000001</v>
      </c>
    </row>
    <row r="94" spans="1:8" x14ac:dyDescent="0.2">
      <c r="A94" s="110" t="s">
        <v>11</v>
      </c>
      <c r="B94" s="105" t="s">
        <v>12</v>
      </c>
      <c r="C94" s="117" t="s">
        <v>13</v>
      </c>
      <c r="D94" s="118" t="s">
        <v>14</v>
      </c>
      <c r="E94" s="119">
        <v>1</v>
      </c>
      <c r="F94" s="119">
        <v>291.10000000000002</v>
      </c>
      <c r="G94" s="120">
        <f t="shared" ref="G94:G100" si="3">F94*E94</f>
        <v>291.10000000000002</v>
      </c>
    </row>
    <row r="95" spans="1:8" x14ac:dyDescent="0.2">
      <c r="A95" s="110" t="s">
        <v>15</v>
      </c>
      <c r="B95" s="105" t="s">
        <v>16</v>
      </c>
      <c r="C95" s="111" t="s">
        <v>17</v>
      </c>
      <c r="D95" s="110" t="s">
        <v>14</v>
      </c>
      <c r="E95" s="120">
        <f>5.8*2.8</f>
        <v>16.239999999999998</v>
      </c>
      <c r="F95" s="119">
        <v>3.46</v>
      </c>
      <c r="G95" s="120">
        <f t="shared" si="3"/>
        <v>56.190399999999997</v>
      </c>
    </row>
    <row r="96" spans="1:8" x14ac:dyDescent="0.2">
      <c r="A96" s="110" t="s">
        <v>18</v>
      </c>
      <c r="B96" s="107" t="s">
        <v>242</v>
      </c>
      <c r="C96" s="123" t="s">
        <v>243</v>
      </c>
      <c r="D96" s="110" t="s">
        <v>20</v>
      </c>
      <c r="E96" s="120">
        <v>2</v>
      </c>
      <c r="F96" s="119">
        <v>505</v>
      </c>
      <c r="G96" s="120">
        <f t="shared" si="3"/>
        <v>1010</v>
      </c>
    </row>
    <row r="97" spans="1:7" ht="24" x14ac:dyDescent="0.2">
      <c r="A97" s="110" t="s">
        <v>21</v>
      </c>
      <c r="B97" s="105" t="s">
        <v>22</v>
      </c>
      <c r="C97" s="123" t="s">
        <v>23</v>
      </c>
      <c r="D97" s="110" t="s">
        <v>14</v>
      </c>
      <c r="E97" s="120">
        <v>15.22</v>
      </c>
      <c r="F97" s="119">
        <v>35.019999999999996</v>
      </c>
      <c r="G97" s="120">
        <f t="shared" si="3"/>
        <v>533.00439999999992</v>
      </c>
    </row>
    <row r="98" spans="1:7" x14ac:dyDescent="0.2">
      <c r="A98" s="110" t="s">
        <v>24</v>
      </c>
      <c r="B98" s="105" t="s">
        <v>97</v>
      </c>
      <c r="C98" s="123" t="s">
        <v>321</v>
      </c>
      <c r="D98" s="110" t="s">
        <v>14</v>
      </c>
      <c r="E98" s="120">
        <v>30</v>
      </c>
      <c r="F98" s="119">
        <v>6.2</v>
      </c>
      <c r="G98" s="120">
        <f t="shared" si="3"/>
        <v>186</v>
      </c>
    </row>
    <row r="99" spans="1:7" x14ac:dyDescent="0.2">
      <c r="A99" s="110" t="s">
        <v>25</v>
      </c>
      <c r="B99" s="105" t="s">
        <v>31</v>
      </c>
      <c r="C99" s="107" t="s">
        <v>32</v>
      </c>
      <c r="D99" s="110" t="s">
        <v>33</v>
      </c>
      <c r="E99" s="120">
        <v>2.1</v>
      </c>
      <c r="F99" s="119">
        <v>186.26999999999998</v>
      </c>
      <c r="G99" s="120">
        <f t="shared" si="3"/>
        <v>391.16699999999997</v>
      </c>
    </row>
    <row r="100" spans="1:7" x14ac:dyDescent="0.2">
      <c r="A100" s="110" t="s">
        <v>27</v>
      </c>
      <c r="B100" s="110" t="s">
        <v>206</v>
      </c>
      <c r="C100" s="125" t="s">
        <v>244</v>
      </c>
      <c r="D100" s="110" t="s">
        <v>220</v>
      </c>
      <c r="E100" s="120">
        <v>1</v>
      </c>
      <c r="F100" s="119">
        <v>233.94</v>
      </c>
      <c r="G100" s="120">
        <f t="shared" si="3"/>
        <v>233.94</v>
      </c>
    </row>
    <row r="101" spans="1:7" x14ac:dyDescent="0.2">
      <c r="A101" s="110"/>
      <c r="B101" s="110"/>
      <c r="C101" s="126"/>
      <c r="D101" s="110"/>
      <c r="E101" s="111"/>
      <c r="F101" s="120"/>
      <c r="G101" s="134"/>
    </row>
    <row r="102" spans="1:7" x14ac:dyDescent="0.2">
      <c r="A102" s="112">
        <v>2</v>
      </c>
      <c r="B102" s="112"/>
      <c r="C102" s="113" t="s">
        <v>245</v>
      </c>
      <c r="D102" s="114"/>
      <c r="E102" s="115"/>
      <c r="F102" s="115"/>
      <c r="G102" s="116">
        <f>SUBTOTAL(9,G103:G104)</f>
        <v>2218.0915996000003</v>
      </c>
    </row>
    <row r="103" spans="1:7" x14ac:dyDescent="0.2">
      <c r="A103" s="110" t="s">
        <v>35</v>
      </c>
      <c r="B103" s="110">
        <v>30101</v>
      </c>
      <c r="C103" s="111" t="s">
        <v>37</v>
      </c>
      <c r="D103" s="110" t="s">
        <v>33</v>
      </c>
      <c r="E103" s="120">
        <v>30</v>
      </c>
      <c r="F103" s="119">
        <v>52.85</v>
      </c>
      <c r="G103" s="120">
        <f>F103*E103</f>
        <v>1585.5</v>
      </c>
    </row>
    <row r="104" spans="1:7" ht="24" x14ac:dyDescent="0.2">
      <c r="A104" s="110" t="s">
        <v>38</v>
      </c>
      <c r="B104" s="110" t="s">
        <v>97</v>
      </c>
      <c r="C104" s="125" t="s">
        <v>227</v>
      </c>
      <c r="D104" s="110" t="s">
        <v>14</v>
      </c>
      <c r="E104" s="119">
        <v>15.22</v>
      </c>
      <c r="F104" s="119">
        <v>41.563180000000003</v>
      </c>
      <c r="G104" s="120">
        <f>F104*E104</f>
        <v>632.59159960000011</v>
      </c>
    </row>
    <row r="105" spans="1:7" x14ac:dyDescent="0.2">
      <c r="A105" s="110"/>
      <c r="B105" s="110"/>
      <c r="C105" s="126"/>
      <c r="D105" s="110"/>
      <c r="E105" s="111"/>
      <c r="F105" s="120"/>
      <c r="G105" s="120"/>
    </row>
    <row r="106" spans="1:7" x14ac:dyDescent="0.2">
      <c r="A106" s="112">
        <v>3</v>
      </c>
      <c r="B106" s="112"/>
      <c r="C106" s="113" t="s">
        <v>40</v>
      </c>
      <c r="D106" s="112"/>
      <c r="E106" s="112"/>
      <c r="F106" s="115"/>
      <c r="G106" s="116">
        <f>SUBTOTAL(9,G107:G128)</f>
        <v>308487.00434213551</v>
      </c>
    </row>
    <row r="107" spans="1:7" ht="36" x14ac:dyDescent="0.2">
      <c r="A107" s="110" t="s">
        <v>41</v>
      </c>
      <c r="B107" s="110" t="s">
        <v>46</v>
      </c>
      <c r="C107" s="127" t="s">
        <v>213</v>
      </c>
      <c r="D107" s="105" t="s">
        <v>47</v>
      </c>
      <c r="E107" s="106">
        <v>1704</v>
      </c>
      <c r="F107" s="119">
        <v>125.16471462556999</v>
      </c>
      <c r="G107" s="120">
        <f t="shared" ref="G107:G128" si="4">F107*E107</f>
        <v>213280.67372197125</v>
      </c>
    </row>
    <row r="108" spans="1:7" ht="36" x14ac:dyDescent="0.2">
      <c r="A108" s="110" t="s">
        <v>42</v>
      </c>
      <c r="B108" s="110" t="s">
        <v>49</v>
      </c>
      <c r="C108" s="127" t="s">
        <v>214</v>
      </c>
      <c r="D108" s="105" t="s">
        <v>47</v>
      </c>
      <c r="E108" s="106">
        <v>142</v>
      </c>
      <c r="F108" s="119">
        <v>66.909549625569994</v>
      </c>
      <c r="G108" s="120">
        <f t="shared" si="4"/>
        <v>9501.1560468309399</v>
      </c>
    </row>
    <row r="109" spans="1:7" x14ac:dyDescent="0.2">
      <c r="A109" s="110" t="s">
        <v>43</v>
      </c>
      <c r="B109" s="105" t="s">
        <v>246</v>
      </c>
      <c r="C109" s="127" t="s">
        <v>247</v>
      </c>
      <c r="D109" s="105" t="s">
        <v>47</v>
      </c>
      <c r="E109" s="106">
        <v>201</v>
      </c>
      <c r="F109" s="119">
        <v>330.53000000000003</v>
      </c>
      <c r="G109" s="120">
        <f t="shared" si="4"/>
        <v>66436.53</v>
      </c>
    </row>
    <row r="110" spans="1:7" x14ac:dyDescent="0.2">
      <c r="A110" s="110" t="s">
        <v>45</v>
      </c>
      <c r="B110" s="105" t="s">
        <v>248</v>
      </c>
      <c r="C110" s="127" t="s">
        <v>249</v>
      </c>
      <c r="D110" s="105" t="s">
        <v>220</v>
      </c>
      <c r="E110" s="106">
        <v>67</v>
      </c>
      <c r="F110" s="119">
        <v>116.42</v>
      </c>
      <c r="G110" s="120">
        <f t="shared" si="4"/>
        <v>7800.14</v>
      </c>
    </row>
    <row r="111" spans="1:7" ht="24" x14ac:dyDescent="0.2">
      <c r="A111" s="110" t="s">
        <v>48</v>
      </c>
      <c r="B111" s="105" t="s">
        <v>250</v>
      </c>
      <c r="C111" s="127" t="s">
        <v>251</v>
      </c>
      <c r="D111" s="105" t="s">
        <v>220</v>
      </c>
      <c r="E111" s="106">
        <v>8</v>
      </c>
      <c r="F111" s="119">
        <v>47.9</v>
      </c>
      <c r="G111" s="120">
        <f t="shared" si="4"/>
        <v>383.2</v>
      </c>
    </row>
    <row r="112" spans="1:7" x14ac:dyDescent="0.2">
      <c r="A112" s="110" t="s">
        <v>50</v>
      </c>
      <c r="B112" s="105" t="s">
        <v>252</v>
      </c>
      <c r="C112" s="127" t="s">
        <v>253</v>
      </c>
      <c r="D112" s="105" t="s">
        <v>220</v>
      </c>
      <c r="E112" s="106">
        <v>12</v>
      </c>
      <c r="F112" s="119">
        <v>84.8</v>
      </c>
      <c r="G112" s="120">
        <f t="shared" si="4"/>
        <v>1017.5999999999999</v>
      </c>
    </row>
    <row r="113" spans="1:7" x14ac:dyDescent="0.2">
      <c r="A113" s="110" t="s">
        <v>53</v>
      </c>
      <c r="B113" s="105" t="s">
        <v>254</v>
      </c>
      <c r="C113" s="127" t="s">
        <v>255</v>
      </c>
      <c r="D113" s="105" t="s">
        <v>220</v>
      </c>
      <c r="E113" s="106">
        <v>4</v>
      </c>
      <c r="F113" s="119">
        <v>24.11</v>
      </c>
      <c r="G113" s="120">
        <f t="shared" si="4"/>
        <v>96.44</v>
      </c>
    </row>
    <row r="114" spans="1:7" x14ac:dyDescent="0.2">
      <c r="A114" s="110" t="s">
        <v>56</v>
      </c>
      <c r="B114" s="105" t="s">
        <v>256</v>
      </c>
      <c r="C114" s="127" t="s">
        <v>257</v>
      </c>
      <c r="D114" s="105" t="s">
        <v>220</v>
      </c>
      <c r="E114" s="106">
        <v>135</v>
      </c>
      <c r="F114" s="119">
        <v>5.41</v>
      </c>
      <c r="G114" s="120">
        <f t="shared" si="4"/>
        <v>730.35</v>
      </c>
    </row>
    <row r="115" spans="1:7" x14ac:dyDescent="0.2">
      <c r="A115" s="110" t="s">
        <v>58</v>
      </c>
      <c r="B115" s="105" t="s">
        <v>258</v>
      </c>
      <c r="C115" s="127" t="s">
        <v>259</v>
      </c>
      <c r="D115" s="105" t="s">
        <v>220</v>
      </c>
      <c r="E115" s="106">
        <v>34</v>
      </c>
      <c r="F115" s="119">
        <v>4.1900000000000004</v>
      </c>
      <c r="G115" s="120">
        <f t="shared" si="4"/>
        <v>142.46</v>
      </c>
    </row>
    <row r="116" spans="1:7" ht="24" x14ac:dyDescent="0.2">
      <c r="A116" s="110" t="s">
        <v>59</v>
      </c>
      <c r="B116" s="105" t="s">
        <v>19</v>
      </c>
      <c r="C116" s="127" t="s">
        <v>260</v>
      </c>
      <c r="D116" s="105" t="s">
        <v>220</v>
      </c>
      <c r="E116" s="106">
        <v>6</v>
      </c>
      <c r="F116" s="119">
        <v>240.00033333333332</v>
      </c>
      <c r="G116" s="120">
        <f t="shared" si="4"/>
        <v>1440.002</v>
      </c>
    </row>
    <row r="117" spans="1:7" x14ac:dyDescent="0.2">
      <c r="A117" s="110" t="s">
        <v>60</v>
      </c>
      <c r="B117" s="110" t="s">
        <v>51</v>
      </c>
      <c r="C117" s="127" t="s">
        <v>52</v>
      </c>
      <c r="D117" s="105" t="s">
        <v>47</v>
      </c>
      <c r="E117" s="106">
        <v>130</v>
      </c>
      <c r="F117" s="119">
        <v>17.649999999999999</v>
      </c>
      <c r="G117" s="120">
        <f t="shared" si="4"/>
        <v>2294.5</v>
      </c>
    </row>
    <row r="118" spans="1:7" x14ac:dyDescent="0.2">
      <c r="A118" s="110" t="s">
        <v>61</v>
      </c>
      <c r="B118" s="110" t="s">
        <v>54</v>
      </c>
      <c r="C118" s="127" t="s">
        <v>55</v>
      </c>
      <c r="D118" s="105" t="s">
        <v>47</v>
      </c>
      <c r="E118" s="106">
        <v>65</v>
      </c>
      <c r="F118" s="119">
        <v>5.6499999999999995</v>
      </c>
      <c r="G118" s="120">
        <f t="shared" si="4"/>
        <v>367.24999999999994</v>
      </c>
    </row>
    <row r="119" spans="1:7" x14ac:dyDescent="0.2">
      <c r="A119" s="110" t="s">
        <v>62</v>
      </c>
      <c r="B119" s="110" t="s">
        <v>19</v>
      </c>
      <c r="C119" s="127" t="s">
        <v>57</v>
      </c>
      <c r="D119" s="105" t="s">
        <v>220</v>
      </c>
      <c r="E119" s="106">
        <v>160</v>
      </c>
      <c r="F119" s="119">
        <v>4.5133333333333336</v>
      </c>
      <c r="G119" s="120">
        <f t="shared" si="4"/>
        <v>722.13333333333344</v>
      </c>
    </row>
    <row r="120" spans="1:7" x14ac:dyDescent="0.2">
      <c r="A120" s="110"/>
      <c r="B120" s="110"/>
      <c r="C120" s="128" t="s">
        <v>75</v>
      </c>
      <c r="D120" s="107"/>
      <c r="E120" s="107"/>
      <c r="F120" s="119"/>
      <c r="G120" s="120">
        <f t="shared" si="4"/>
        <v>0</v>
      </c>
    </row>
    <row r="121" spans="1:7" ht="24" x14ac:dyDescent="0.2">
      <c r="A121" s="110" t="s">
        <v>63</v>
      </c>
      <c r="B121" s="105" t="s">
        <v>76</v>
      </c>
      <c r="C121" s="127" t="s">
        <v>77</v>
      </c>
      <c r="D121" s="105" t="s">
        <v>220</v>
      </c>
      <c r="E121" s="106">
        <v>2</v>
      </c>
      <c r="F121" s="119">
        <v>15.24</v>
      </c>
      <c r="G121" s="120">
        <f t="shared" si="4"/>
        <v>30.48</v>
      </c>
    </row>
    <row r="122" spans="1:7" ht="24" x14ac:dyDescent="0.2">
      <c r="A122" s="110" t="s">
        <v>64</v>
      </c>
      <c r="B122" s="105" t="s">
        <v>78</v>
      </c>
      <c r="C122" s="127" t="s">
        <v>79</v>
      </c>
      <c r="D122" s="105" t="s">
        <v>220</v>
      </c>
      <c r="E122" s="106">
        <v>4</v>
      </c>
      <c r="F122" s="119">
        <v>31.169999999999998</v>
      </c>
      <c r="G122" s="120">
        <f t="shared" si="4"/>
        <v>124.67999999999999</v>
      </c>
    </row>
    <row r="123" spans="1:7" x14ac:dyDescent="0.2">
      <c r="A123" s="110" t="s">
        <v>65</v>
      </c>
      <c r="B123" s="105" t="s">
        <v>80</v>
      </c>
      <c r="C123" s="127" t="s">
        <v>81</v>
      </c>
      <c r="D123" s="118" t="s">
        <v>47</v>
      </c>
      <c r="E123" s="106">
        <v>2</v>
      </c>
      <c r="F123" s="119">
        <v>9.32</v>
      </c>
      <c r="G123" s="120">
        <f t="shared" si="4"/>
        <v>18.64</v>
      </c>
    </row>
    <row r="124" spans="1:7" ht="24" x14ac:dyDescent="0.2">
      <c r="A124" s="110" t="s">
        <v>66</v>
      </c>
      <c r="B124" s="105" t="s">
        <v>82</v>
      </c>
      <c r="C124" s="127" t="s">
        <v>83</v>
      </c>
      <c r="D124" s="105" t="s">
        <v>47</v>
      </c>
      <c r="E124" s="106">
        <v>6</v>
      </c>
      <c r="F124" s="119">
        <v>36.607439999999997</v>
      </c>
      <c r="G124" s="120">
        <f t="shared" si="4"/>
        <v>219.64463999999998</v>
      </c>
    </row>
    <row r="125" spans="1:7" ht="48" x14ac:dyDescent="0.2">
      <c r="A125" s="110" t="s">
        <v>68</v>
      </c>
      <c r="B125" s="110" t="s">
        <v>19</v>
      </c>
      <c r="C125" s="127" t="s">
        <v>261</v>
      </c>
      <c r="D125" s="105" t="s">
        <v>220</v>
      </c>
      <c r="E125" s="106">
        <v>1</v>
      </c>
      <c r="F125" s="119">
        <v>1733.6225999999999</v>
      </c>
      <c r="G125" s="120">
        <f t="shared" si="4"/>
        <v>1733.6225999999999</v>
      </c>
    </row>
    <row r="126" spans="1:7" x14ac:dyDescent="0.2">
      <c r="A126" s="110"/>
      <c r="B126" s="110"/>
      <c r="C126" s="128" t="s">
        <v>90</v>
      </c>
      <c r="D126" s="110"/>
      <c r="E126" s="129"/>
      <c r="F126" s="119"/>
      <c r="G126" s="120">
        <f t="shared" si="4"/>
        <v>0</v>
      </c>
    </row>
    <row r="127" spans="1:7" ht="24" x14ac:dyDescent="0.2">
      <c r="A127" s="110" t="s">
        <v>70</v>
      </c>
      <c r="B127" s="105" t="s">
        <v>262</v>
      </c>
      <c r="C127" s="127" t="s">
        <v>263</v>
      </c>
      <c r="D127" s="105" t="s">
        <v>220</v>
      </c>
      <c r="E127" s="129">
        <v>1</v>
      </c>
      <c r="F127" s="119">
        <v>1406.9099999999999</v>
      </c>
      <c r="G127" s="120">
        <f t="shared" si="4"/>
        <v>1406.9099999999999</v>
      </c>
    </row>
    <row r="128" spans="1:7" x14ac:dyDescent="0.2">
      <c r="A128" s="110" t="s">
        <v>72</v>
      </c>
      <c r="B128" s="105" t="s">
        <v>19</v>
      </c>
      <c r="C128" s="127" t="s">
        <v>264</v>
      </c>
      <c r="D128" s="110" t="s">
        <v>47</v>
      </c>
      <c r="E128" s="129">
        <v>72</v>
      </c>
      <c r="F128" s="119">
        <v>10.286000000000001</v>
      </c>
      <c r="G128" s="120">
        <f t="shared" si="4"/>
        <v>740.5920000000001</v>
      </c>
    </row>
    <row r="129" spans="1:7" x14ac:dyDescent="0.2">
      <c r="A129" s="110"/>
      <c r="B129" s="110"/>
      <c r="C129" s="111"/>
      <c r="D129" s="110"/>
      <c r="E129" s="129"/>
      <c r="F129" s="120"/>
      <c r="G129" s="120"/>
    </row>
    <row r="130" spans="1:7" x14ac:dyDescent="0.2">
      <c r="A130" s="112">
        <v>4</v>
      </c>
      <c r="B130" s="112"/>
      <c r="C130" s="113" t="s">
        <v>265</v>
      </c>
      <c r="D130" s="114"/>
      <c r="E130" s="115"/>
      <c r="F130" s="115"/>
      <c r="G130" s="116">
        <f>SUBTOTAL(9,G131:G133)</f>
        <v>1438.92</v>
      </c>
    </row>
    <row r="131" spans="1:7" x14ac:dyDescent="0.2">
      <c r="A131" s="130" t="s">
        <v>96</v>
      </c>
      <c r="B131" s="110" t="s">
        <v>97</v>
      </c>
      <c r="C131" s="111" t="s">
        <v>98</v>
      </c>
      <c r="D131" s="110" t="s">
        <v>33</v>
      </c>
      <c r="E131" s="129">
        <v>60</v>
      </c>
      <c r="F131" s="119">
        <v>21.04</v>
      </c>
      <c r="G131" s="120">
        <f>F131*E131</f>
        <v>1262.3999999999999</v>
      </c>
    </row>
    <row r="132" spans="1:7" x14ac:dyDescent="0.2">
      <c r="A132" s="130" t="s">
        <v>99</v>
      </c>
      <c r="B132" s="130" t="s">
        <v>97</v>
      </c>
      <c r="C132" s="131" t="s">
        <v>102</v>
      </c>
      <c r="D132" s="130" t="s">
        <v>33</v>
      </c>
      <c r="E132" s="132">
        <v>36</v>
      </c>
      <c r="F132" s="119">
        <v>2.17</v>
      </c>
      <c r="G132" s="120">
        <f>F132*E132</f>
        <v>78.12</v>
      </c>
    </row>
    <row r="133" spans="1:7" x14ac:dyDescent="0.2">
      <c r="A133" s="130" t="s">
        <v>101</v>
      </c>
      <c r="B133" s="130" t="s">
        <v>266</v>
      </c>
      <c r="C133" s="131" t="s">
        <v>267</v>
      </c>
      <c r="D133" s="130" t="s">
        <v>33</v>
      </c>
      <c r="E133" s="132">
        <v>30</v>
      </c>
      <c r="F133" s="119">
        <v>3.28</v>
      </c>
      <c r="G133" s="120">
        <f>F133*E133</f>
        <v>98.399999999999991</v>
      </c>
    </row>
    <row r="134" spans="1:7" x14ac:dyDescent="0.2">
      <c r="A134" s="110"/>
      <c r="B134" s="110"/>
      <c r="C134" s="111"/>
      <c r="D134" s="110"/>
      <c r="E134" s="111"/>
      <c r="F134" s="120"/>
      <c r="G134" s="120"/>
    </row>
    <row r="135" spans="1:7" x14ac:dyDescent="0.2">
      <c r="A135" s="112">
        <v>5</v>
      </c>
      <c r="B135" s="112"/>
      <c r="C135" s="113" t="s">
        <v>106</v>
      </c>
      <c r="D135" s="114"/>
      <c r="E135" s="115"/>
      <c r="F135" s="115"/>
      <c r="G135" s="116">
        <f>SUBTOTAL(9,G136:G140)</f>
        <v>6661.7909999999993</v>
      </c>
    </row>
    <row r="136" spans="1:7" x14ac:dyDescent="0.2">
      <c r="A136" s="110" t="s">
        <v>107</v>
      </c>
      <c r="B136" s="110" t="s">
        <v>108</v>
      </c>
      <c r="C136" s="133" t="s">
        <v>109</v>
      </c>
      <c r="D136" s="110" t="s">
        <v>14</v>
      </c>
      <c r="E136" s="129">
        <f>26.6+5.89+1.44</f>
        <v>33.93</v>
      </c>
      <c r="F136" s="119">
        <v>71.88</v>
      </c>
      <c r="G136" s="120">
        <f>F136*E136</f>
        <v>2438.8883999999998</v>
      </c>
    </row>
    <row r="137" spans="1:7" x14ac:dyDescent="0.2">
      <c r="A137" s="110" t="s">
        <v>110</v>
      </c>
      <c r="B137" s="110" t="s">
        <v>111</v>
      </c>
      <c r="C137" s="107" t="s">
        <v>230</v>
      </c>
      <c r="D137" s="110" t="s">
        <v>159</v>
      </c>
      <c r="E137" s="129">
        <f>22.2+5.5</f>
        <v>27.7</v>
      </c>
      <c r="F137" s="119">
        <v>6.85</v>
      </c>
      <c r="G137" s="120">
        <f>F137*E137</f>
        <v>189.74499999999998</v>
      </c>
    </row>
    <row r="138" spans="1:7" x14ac:dyDescent="0.2">
      <c r="A138" s="110" t="s">
        <v>113</v>
      </c>
      <c r="B138" s="110" t="s">
        <v>114</v>
      </c>
      <c r="C138" s="107" t="s">
        <v>231</v>
      </c>
      <c r="D138" s="110" t="s">
        <v>159</v>
      </c>
      <c r="E138" s="129">
        <f>292.6+17.9+33.9</f>
        <v>344.4</v>
      </c>
      <c r="F138" s="119">
        <v>6.6</v>
      </c>
      <c r="G138" s="120">
        <f>F138*E138</f>
        <v>2273.0399999999995</v>
      </c>
    </row>
    <row r="139" spans="1:7" x14ac:dyDescent="0.2">
      <c r="A139" s="110" t="s">
        <v>115</v>
      </c>
      <c r="B139" s="110" t="s">
        <v>116</v>
      </c>
      <c r="C139" s="111" t="s">
        <v>117</v>
      </c>
      <c r="D139" s="110" t="s">
        <v>159</v>
      </c>
      <c r="E139" s="129">
        <f>18.9+6.7</f>
        <v>25.599999999999998</v>
      </c>
      <c r="F139" s="119">
        <v>6.8</v>
      </c>
      <c r="G139" s="120">
        <f>F139*E139</f>
        <v>174.07999999999998</v>
      </c>
    </row>
    <row r="140" spans="1:7" ht="24" x14ac:dyDescent="0.2">
      <c r="A140" s="110" t="s">
        <v>118</v>
      </c>
      <c r="B140" s="110" t="s">
        <v>119</v>
      </c>
      <c r="C140" s="133" t="s">
        <v>320</v>
      </c>
      <c r="D140" s="110" t="s">
        <v>33</v>
      </c>
      <c r="E140" s="129">
        <f>3.4+0.32+0.72+0.6</f>
        <v>5.0399999999999991</v>
      </c>
      <c r="F140" s="119">
        <v>314.69</v>
      </c>
      <c r="G140" s="120">
        <f>F140*E140</f>
        <v>1586.0375999999997</v>
      </c>
    </row>
    <row r="141" spans="1:7" x14ac:dyDescent="0.2">
      <c r="A141" s="110"/>
      <c r="B141" s="110"/>
      <c r="C141" s="107"/>
      <c r="D141" s="110"/>
      <c r="E141" s="111"/>
      <c r="F141" s="120"/>
      <c r="G141" s="120"/>
    </row>
    <row r="142" spans="1:7" x14ac:dyDescent="0.2">
      <c r="A142" s="112">
        <v>6</v>
      </c>
      <c r="B142" s="112"/>
      <c r="C142" s="113" t="s">
        <v>120</v>
      </c>
      <c r="D142" s="114"/>
      <c r="E142" s="115"/>
      <c r="F142" s="115"/>
      <c r="G142" s="116">
        <f>SUBTOTAL(9,G143:G145)</f>
        <v>458.92400000000004</v>
      </c>
    </row>
    <row r="143" spans="1:7" ht="24" x14ac:dyDescent="0.2">
      <c r="A143" s="110" t="s">
        <v>121</v>
      </c>
      <c r="B143" s="105" t="s">
        <v>122</v>
      </c>
      <c r="C143" s="133" t="s">
        <v>123</v>
      </c>
      <c r="D143" s="110" t="s">
        <v>14</v>
      </c>
      <c r="E143" s="120">
        <v>6.2</v>
      </c>
      <c r="F143" s="119">
        <v>16.96</v>
      </c>
      <c r="G143" s="120">
        <f>F143*E143</f>
        <v>105.15200000000002</v>
      </c>
    </row>
    <row r="144" spans="1:7" x14ac:dyDescent="0.2">
      <c r="A144" s="110" t="s">
        <v>124</v>
      </c>
      <c r="B144" s="110" t="s">
        <v>125</v>
      </c>
      <c r="C144" s="111" t="s">
        <v>126</v>
      </c>
      <c r="D144" s="110" t="s">
        <v>14</v>
      </c>
      <c r="E144" s="120">
        <f>E143*2</f>
        <v>12.4</v>
      </c>
      <c r="F144" s="119">
        <v>10.030000000000001</v>
      </c>
      <c r="G144" s="120">
        <f>F144*E144</f>
        <v>124.37200000000001</v>
      </c>
    </row>
    <row r="145" spans="1:7" x14ac:dyDescent="0.2">
      <c r="A145" s="110" t="s">
        <v>127</v>
      </c>
      <c r="B145" s="110" t="s">
        <v>128</v>
      </c>
      <c r="C145" s="111" t="s">
        <v>129</v>
      </c>
      <c r="D145" s="110" t="s">
        <v>14</v>
      </c>
      <c r="E145" s="120">
        <f>E144</f>
        <v>12.4</v>
      </c>
      <c r="F145" s="119">
        <v>18.5</v>
      </c>
      <c r="G145" s="120">
        <f>F145*E145</f>
        <v>229.4</v>
      </c>
    </row>
    <row r="146" spans="1:7" x14ac:dyDescent="0.2">
      <c r="A146" s="110"/>
      <c r="B146" s="110"/>
      <c r="C146" s="133"/>
      <c r="D146" s="110"/>
      <c r="E146" s="120"/>
      <c r="F146" s="120"/>
      <c r="G146" s="120"/>
    </row>
    <row r="147" spans="1:7" x14ac:dyDescent="0.2">
      <c r="A147" s="112">
        <v>7</v>
      </c>
      <c r="B147" s="112"/>
      <c r="C147" s="113" t="s">
        <v>130</v>
      </c>
      <c r="D147" s="114"/>
      <c r="E147" s="115"/>
      <c r="F147" s="115"/>
      <c r="G147" s="116">
        <f>SUBTOTAL(9,G148:G151)</f>
        <v>1282.1865115999999</v>
      </c>
    </row>
    <row r="148" spans="1:7" x14ac:dyDescent="0.2">
      <c r="A148" s="110" t="s">
        <v>131</v>
      </c>
      <c r="B148" s="110" t="s">
        <v>132</v>
      </c>
      <c r="C148" s="133" t="s">
        <v>314</v>
      </c>
      <c r="D148" s="110" t="s">
        <v>14</v>
      </c>
      <c r="E148" s="120">
        <v>8.2799999999999994</v>
      </c>
      <c r="F148" s="119">
        <v>13.78</v>
      </c>
      <c r="G148" s="120">
        <f>F148*E148</f>
        <v>114.09839999999998</v>
      </c>
    </row>
    <row r="149" spans="1:7" ht="24" x14ac:dyDescent="0.2">
      <c r="A149" s="110" t="s">
        <v>133</v>
      </c>
      <c r="B149" s="105" t="s">
        <v>134</v>
      </c>
      <c r="C149" s="133" t="s">
        <v>135</v>
      </c>
      <c r="D149" s="110" t="s">
        <v>14</v>
      </c>
      <c r="E149" s="120">
        <v>12.32</v>
      </c>
      <c r="F149" s="119">
        <v>67.36</v>
      </c>
      <c r="G149" s="120">
        <f>F149*E149</f>
        <v>829.87520000000006</v>
      </c>
    </row>
    <row r="150" spans="1:7" x14ac:dyDescent="0.2">
      <c r="A150" s="110" t="s">
        <v>136</v>
      </c>
      <c r="B150" s="105" t="s">
        <v>137</v>
      </c>
      <c r="C150" s="133" t="s">
        <v>232</v>
      </c>
      <c r="D150" s="110" t="s">
        <v>14</v>
      </c>
      <c r="E150" s="120">
        <f>E148</f>
        <v>8.2799999999999994</v>
      </c>
      <c r="F150" s="119">
        <v>31.131970000000003</v>
      </c>
      <c r="G150" s="120">
        <f>F150*E150</f>
        <v>257.77271159999998</v>
      </c>
    </row>
    <row r="151" spans="1:7" ht="24" x14ac:dyDescent="0.2">
      <c r="A151" s="110" t="s">
        <v>138</v>
      </c>
      <c r="B151" s="105" t="s">
        <v>139</v>
      </c>
      <c r="C151" s="133" t="s">
        <v>233</v>
      </c>
      <c r="D151" s="110" t="s">
        <v>14</v>
      </c>
      <c r="E151" s="120">
        <v>8.2799999999999994</v>
      </c>
      <c r="F151" s="119">
        <v>9.7150000000000016</v>
      </c>
      <c r="G151" s="120">
        <f>F151*E151</f>
        <v>80.440200000000004</v>
      </c>
    </row>
    <row r="152" spans="1:7" x14ac:dyDescent="0.2">
      <c r="A152" s="110"/>
      <c r="B152" s="110"/>
      <c r="C152" s="126"/>
      <c r="D152" s="110"/>
      <c r="E152" s="120"/>
      <c r="F152" s="120"/>
      <c r="G152" s="134"/>
    </row>
    <row r="153" spans="1:7" x14ac:dyDescent="0.2">
      <c r="A153" s="112">
        <v>8</v>
      </c>
      <c r="B153" s="112"/>
      <c r="C153" s="113" t="s">
        <v>140</v>
      </c>
      <c r="D153" s="114"/>
      <c r="E153" s="115"/>
      <c r="F153" s="115"/>
      <c r="G153" s="116">
        <f>SUBTOTAL(9,G154)</f>
        <v>778.18000000000006</v>
      </c>
    </row>
    <row r="154" spans="1:7" x14ac:dyDescent="0.2">
      <c r="A154" s="110" t="s">
        <v>141</v>
      </c>
      <c r="B154" s="110" t="s">
        <v>142</v>
      </c>
      <c r="C154" s="107" t="s">
        <v>234</v>
      </c>
      <c r="D154" s="110" t="s">
        <v>14</v>
      </c>
      <c r="E154" s="120">
        <v>82</v>
      </c>
      <c r="F154" s="119">
        <v>9.49</v>
      </c>
      <c r="G154" s="120">
        <f>F154*E154</f>
        <v>778.18000000000006</v>
      </c>
    </row>
    <row r="155" spans="1:7" x14ac:dyDescent="0.2">
      <c r="A155" s="110"/>
      <c r="B155" s="110"/>
      <c r="C155" s="111"/>
      <c r="D155" s="110"/>
      <c r="E155" s="120"/>
      <c r="F155" s="120"/>
      <c r="G155" s="120"/>
    </row>
    <row r="156" spans="1:7" x14ac:dyDescent="0.2">
      <c r="A156" s="112">
        <v>9</v>
      </c>
      <c r="B156" s="112"/>
      <c r="C156" s="113" t="s">
        <v>145</v>
      </c>
      <c r="D156" s="114"/>
      <c r="E156" s="115"/>
      <c r="F156" s="115"/>
      <c r="G156" s="116">
        <f>SUBTOTAL(9,G157:G158)</f>
        <v>7389.8</v>
      </c>
    </row>
    <row r="157" spans="1:7" ht="24" x14ac:dyDescent="0.2">
      <c r="A157" s="110" t="s">
        <v>146</v>
      </c>
      <c r="B157" s="110" t="s">
        <v>147</v>
      </c>
      <c r="C157" s="133" t="s">
        <v>148</v>
      </c>
      <c r="D157" s="110" t="s">
        <v>160</v>
      </c>
      <c r="E157" s="120">
        <v>44</v>
      </c>
      <c r="F157" s="119">
        <v>82.05</v>
      </c>
      <c r="G157" s="120">
        <f>F157*E157</f>
        <v>3610.2</v>
      </c>
    </row>
    <row r="158" spans="1:7" x14ac:dyDescent="0.2">
      <c r="A158" s="110" t="s">
        <v>149</v>
      </c>
      <c r="B158" s="110" t="s">
        <v>150</v>
      </c>
      <c r="C158" s="111" t="s">
        <v>151</v>
      </c>
      <c r="D158" s="110" t="s">
        <v>160</v>
      </c>
      <c r="E158" s="120">
        <v>44</v>
      </c>
      <c r="F158" s="119">
        <v>85.9</v>
      </c>
      <c r="G158" s="120">
        <f>F158*E158</f>
        <v>3779.6000000000004</v>
      </c>
    </row>
    <row r="159" spans="1:7" x14ac:dyDescent="0.2">
      <c r="A159" s="110"/>
      <c r="B159" s="110"/>
      <c r="C159" s="111"/>
      <c r="D159" s="110"/>
      <c r="E159" s="120"/>
      <c r="F159" s="106"/>
      <c r="G159" s="120"/>
    </row>
    <row r="160" spans="1:7" x14ac:dyDescent="0.2">
      <c r="A160" s="112">
        <v>10</v>
      </c>
      <c r="B160" s="112"/>
      <c r="C160" s="113" t="s">
        <v>152</v>
      </c>
      <c r="D160" s="114"/>
      <c r="E160" s="115"/>
      <c r="F160" s="115"/>
      <c r="G160" s="116">
        <f>SUBTOTAL(9,G161)</f>
        <v>31.830399999999997</v>
      </c>
    </row>
    <row r="161" spans="1:7" x14ac:dyDescent="0.2">
      <c r="A161" s="110" t="s">
        <v>153</v>
      </c>
      <c r="B161" s="110">
        <v>270501</v>
      </c>
      <c r="C161" s="111" t="s">
        <v>154</v>
      </c>
      <c r="D161" s="110" t="s">
        <v>14</v>
      </c>
      <c r="E161" s="120">
        <v>16.239999999999998</v>
      </c>
      <c r="F161" s="119">
        <v>1.96</v>
      </c>
      <c r="G161" s="120">
        <f>F161*E161</f>
        <v>31.830399999999997</v>
      </c>
    </row>
    <row r="162" spans="1:7" x14ac:dyDescent="0.2">
      <c r="A162" s="110"/>
      <c r="B162" s="110"/>
      <c r="C162" s="111"/>
      <c r="D162" s="110"/>
      <c r="E162" s="120"/>
      <c r="F162" s="119"/>
      <c r="G162" s="120"/>
    </row>
    <row r="163" spans="1:7" x14ac:dyDescent="0.2">
      <c r="A163" s="156" t="s">
        <v>319</v>
      </c>
      <c r="B163" s="156"/>
      <c r="C163" s="156"/>
      <c r="D163" s="156"/>
      <c r="E163" s="156"/>
      <c r="F163" s="145"/>
      <c r="G163" s="139">
        <f>SUBTOTAL(9,G93:G161)</f>
        <v>331448.12965333555</v>
      </c>
    </row>
    <row r="164" spans="1:7" x14ac:dyDescent="0.2">
      <c r="A164" s="110"/>
      <c r="B164" s="110"/>
      <c r="C164" s="111"/>
      <c r="D164" s="110"/>
      <c r="E164" s="120"/>
      <c r="F164" s="119"/>
      <c r="G164" s="120"/>
    </row>
    <row r="165" spans="1:7" ht="15" customHeight="1" x14ac:dyDescent="0.2">
      <c r="A165" s="110"/>
      <c r="B165" s="110"/>
      <c r="C165" s="107"/>
      <c r="D165" s="107"/>
      <c r="E165" s="107"/>
      <c r="F165" s="107"/>
      <c r="G165" s="107"/>
    </row>
    <row r="166" spans="1:7" x14ac:dyDescent="0.2">
      <c r="A166" s="109" t="s">
        <v>162</v>
      </c>
      <c r="B166" s="109" t="s">
        <v>2</v>
      </c>
      <c r="C166" s="109" t="s">
        <v>3</v>
      </c>
      <c r="D166" s="109" t="s">
        <v>4</v>
      </c>
      <c r="E166" s="109" t="s">
        <v>5</v>
      </c>
      <c r="F166" s="109" t="s">
        <v>271</v>
      </c>
      <c r="G166" s="109" t="s">
        <v>7</v>
      </c>
    </row>
    <row r="167" spans="1:7" ht="19.5" customHeight="1" x14ac:dyDescent="0.2">
      <c r="A167" s="160" t="s">
        <v>270</v>
      </c>
      <c r="B167" s="160"/>
      <c r="C167" s="161"/>
      <c r="D167" s="110"/>
      <c r="E167" s="111"/>
      <c r="F167" s="111"/>
      <c r="G167" s="111"/>
    </row>
    <row r="168" spans="1:7" x14ac:dyDescent="0.2">
      <c r="A168" s="110"/>
      <c r="B168" s="110"/>
      <c r="C168" s="111"/>
      <c r="D168" s="110"/>
      <c r="E168" s="111"/>
      <c r="F168" s="111"/>
      <c r="G168" s="111"/>
    </row>
    <row r="169" spans="1:7" x14ac:dyDescent="0.2">
      <c r="A169" s="112">
        <v>1</v>
      </c>
      <c r="B169" s="112"/>
      <c r="C169" s="113" t="s">
        <v>9</v>
      </c>
      <c r="D169" s="114"/>
      <c r="E169" s="115" t="s">
        <v>10</v>
      </c>
      <c r="F169" s="115"/>
      <c r="G169" s="116">
        <f>SUBTOTAL(9,G170:G177)</f>
        <v>3633.0810000000006</v>
      </c>
    </row>
    <row r="170" spans="1:7" x14ac:dyDescent="0.2">
      <c r="A170" s="110" t="s">
        <v>11</v>
      </c>
      <c r="B170" s="105" t="s">
        <v>12</v>
      </c>
      <c r="C170" s="117" t="s">
        <v>13</v>
      </c>
      <c r="D170" s="118" t="s">
        <v>14</v>
      </c>
      <c r="E170" s="119">
        <v>1</v>
      </c>
      <c r="F170" s="119">
        <v>291.10000000000002</v>
      </c>
      <c r="G170" s="120">
        <f t="shared" ref="G170:G177" si="5">F170*E170</f>
        <v>291.10000000000002</v>
      </c>
    </row>
    <row r="171" spans="1:7" x14ac:dyDescent="0.2">
      <c r="A171" s="110" t="s">
        <v>15</v>
      </c>
      <c r="B171" s="107" t="s">
        <v>16</v>
      </c>
      <c r="C171" s="111" t="s">
        <v>17</v>
      </c>
      <c r="D171" s="110" t="s">
        <v>14</v>
      </c>
      <c r="E171" s="120">
        <v>4</v>
      </c>
      <c r="F171" s="119">
        <v>3.46</v>
      </c>
      <c r="G171" s="120">
        <f t="shared" si="5"/>
        <v>13.84</v>
      </c>
    </row>
    <row r="172" spans="1:7" ht="24" x14ac:dyDescent="0.2">
      <c r="A172" s="110" t="s">
        <v>18</v>
      </c>
      <c r="B172" s="122" t="s">
        <v>215</v>
      </c>
      <c r="C172" s="123" t="s">
        <v>243</v>
      </c>
      <c r="D172" s="110" t="s">
        <v>20</v>
      </c>
      <c r="E172" s="120">
        <v>2</v>
      </c>
      <c r="F172" s="119">
        <v>505</v>
      </c>
      <c r="G172" s="120">
        <f t="shared" si="5"/>
        <v>1010</v>
      </c>
    </row>
    <row r="173" spans="1:7" ht="24" x14ac:dyDescent="0.2">
      <c r="A173" s="110" t="s">
        <v>21</v>
      </c>
      <c r="B173" s="107" t="s">
        <v>22</v>
      </c>
      <c r="C173" s="123" t="s">
        <v>23</v>
      </c>
      <c r="D173" s="110" t="s">
        <v>14</v>
      </c>
      <c r="E173" s="120">
        <v>5.6</v>
      </c>
      <c r="F173" s="119">
        <v>35.019999999999996</v>
      </c>
      <c r="G173" s="120">
        <f t="shared" si="5"/>
        <v>196.11199999999997</v>
      </c>
    </row>
    <row r="174" spans="1:7" x14ac:dyDescent="0.2">
      <c r="A174" s="110" t="s">
        <v>24</v>
      </c>
      <c r="B174" s="105" t="s">
        <v>97</v>
      </c>
      <c r="C174" s="123" t="s">
        <v>317</v>
      </c>
      <c r="D174" s="110" t="s">
        <v>14</v>
      </c>
      <c r="E174" s="120">
        <v>15</v>
      </c>
      <c r="F174" s="119">
        <v>6.2</v>
      </c>
      <c r="G174" s="120">
        <f t="shared" si="5"/>
        <v>93</v>
      </c>
    </row>
    <row r="175" spans="1:7" x14ac:dyDescent="0.2">
      <c r="A175" s="110" t="s">
        <v>25</v>
      </c>
      <c r="B175" s="110" t="s">
        <v>272</v>
      </c>
      <c r="C175" s="125" t="s">
        <v>26</v>
      </c>
      <c r="D175" s="110" t="s">
        <v>220</v>
      </c>
      <c r="E175" s="120">
        <v>1</v>
      </c>
      <c r="F175" s="119">
        <v>233.94</v>
      </c>
      <c r="G175" s="120">
        <f t="shared" si="5"/>
        <v>233.94</v>
      </c>
    </row>
    <row r="176" spans="1:7" ht="24" x14ac:dyDescent="0.2">
      <c r="A176" s="110" t="s">
        <v>27</v>
      </c>
      <c r="B176" s="105" t="s">
        <v>28</v>
      </c>
      <c r="C176" s="123" t="s">
        <v>29</v>
      </c>
      <c r="D176" s="110" t="s">
        <v>14</v>
      </c>
      <c r="E176" s="120">
        <f>12*2.2</f>
        <v>26.400000000000002</v>
      </c>
      <c r="F176" s="119">
        <v>54.59</v>
      </c>
      <c r="G176" s="120">
        <f t="shared" si="5"/>
        <v>1441.1760000000002</v>
      </c>
    </row>
    <row r="177" spans="1:7" x14ac:dyDescent="0.2">
      <c r="A177" s="110" t="s">
        <v>30</v>
      </c>
      <c r="B177" s="105" t="s">
        <v>31</v>
      </c>
      <c r="C177" s="107" t="s">
        <v>32</v>
      </c>
      <c r="D177" s="110" t="s">
        <v>33</v>
      </c>
      <c r="E177" s="120">
        <v>1.9</v>
      </c>
      <c r="F177" s="119">
        <v>186.26999999999998</v>
      </c>
      <c r="G177" s="120">
        <f t="shared" si="5"/>
        <v>353.91299999999995</v>
      </c>
    </row>
    <row r="178" spans="1:7" x14ac:dyDescent="0.2">
      <c r="A178" s="110"/>
      <c r="B178" s="105"/>
      <c r="C178" s="107"/>
      <c r="D178" s="110"/>
      <c r="E178" s="120"/>
      <c r="F178" s="120"/>
      <c r="G178" s="120"/>
    </row>
    <row r="179" spans="1:7" x14ac:dyDescent="0.2">
      <c r="A179" s="112">
        <v>2</v>
      </c>
      <c r="B179" s="112"/>
      <c r="C179" s="113" t="s">
        <v>34</v>
      </c>
      <c r="D179" s="114"/>
      <c r="E179" s="115"/>
      <c r="F179" s="115"/>
      <c r="G179" s="116">
        <f>SUBTOTAL(9,G180:G181)</f>
        <v>549.85380800000007</v>
      </c>
    </row>
    <row r="180" spans="1:7" x14ac:dyDescent="0.2">
      <c r="A180" s="110" t="s">
        <v>35</v>
      </c>
      <c r="B180" s="110" t="s">
        <v>36</v>
      </c>
      <c r="C180" s="111" t="s">
        <v>37</v>
      </c>
      <c r="D180" s="110" t="s">
        <v>33</v>
      </c>
      <c r="E180" s="120">
        <v>6</v>
      </c>
      <c r="F180" s="119">
        <v>52.85</v>
      </c>
      <c r="G180" s="120">
        <f>F180*E180</f>
        <v>317.10000000000002</v>
      </c>
    </row>
    <row r="181" spans="1:7" ht="24" x14ac:dyDescent="0.2">
      <c r="A181" s="110" t="s">
        <v>38</v>
      </c>
      <c r="B181" s="110" t="s">
        <v>97</v>
      </c>
      <c r="C181" s="125" t="s">
        <v>227</v>
      </c>
      <c r="D181" s="110" t="s">
        <v>14</v>
      </c>
      <c r="E181" s="119">
        <v>5.6</v>
      </c>
      <c r="F181" s="119">
        <v>41.563180000000003</v>
      </c>
      <c r="G181" s="120">
        <f>F181*E181</f>
        <v>232.75380799999999</v>
      </c>
    </row>
    <row r="182" spans="1:7" x14ac:dyDescent="0.2">
      <c r="A182" s="110"/>
      <c r="B182" s="110"/>
      <c r="C182" s="126"/>
      <c r="D182" s="110"/>
      <c r="E182" s="111"/>
      <c r="F182" s="120"/>
      <c r="G182" s="120"/>
    </row>
    <row r="183" spans="1:7" x14ac:dyDescent="0.2">
      <c r="A183" s="112">
        <v>3</v>
      </c>
      <c r="B183" s="112"/>
      <c r="C183" s="113" t="s">
        <v>40</v>
      </c>
      <c r="D183" s="114"/>
      <c r="E183" s="115"/>
      <c r="F183" s="115"/>
      <c r="G183" s="116">
        <f>SUBTOTAL(9,G184:G210)</f>
        <v>10568.96564</v>
      </c>
    </row>
    <row r="184" spans="1:7" ht="36" x14ac:dyDescent="0.2">
      <c r="A184" s="105" t="s">
        <v>41</v>
      </c>
      <c r="B184" s="110" t="s">
        <v>273</v>
      </c>
      <c r="C184" s="146" t="s">
        <v>274</v>
      </c>
      <c r="D184" s="105" t="s">
        <v>47</v>
      </c>
      <c r="E184" s="106">
        <v>176</v>
      </c>
      <c r="F184" s="119">
        <v>18.19745</v>
      </c>
      <c r="G184" s="120">
        <f t="shared" ref="G184:G210" si="6">F184*E184</f>
        <v>3202.7512000000002</v>
      </c>
    </row>
    <row r="185" spans="1:7" ht="24" x14ac:dyDescent="0.2">
      <c r="A185" s="105" t="s">
        <v>42</v>
      </c>
      <c r="B185" s="105" t="s">
        <v>275</v>
      </c>
      <c r="C185" s="146" t="s">
        <v>276</v>
      </c>
      <c r="D185" s="105" t="s">
        <v>47</v>
      </c>
      <c r="E185" s="106">
        <v>44</v>
      </c>
      <c r="F185" s="119">
        <v>13.826009999999998</v>
      </c>
      <c r="G185" s="120">
        <f t="shared" si="6"/>
        <v>608.34443999999996</v>
      </c>
    </row>
    <row r="186" spans="1:7" ht="24" x14ac:dyDescent="0.2">
      <c r="A186" s="105" t="s">
        <v>43</v>
      </c>
      <c r="B186" s="105" t="s">
        <v>277</v>
      </c>
      <c r="C186" s="146" t="s">
        <v>278</v>
      </c>
      <c r="D186" s="105" t="s">
        <v>47</v>
      </c>
      <c r="E186" s="106">
        <v>240</v>
      </c>
      <c r="F186" s="119">
        <v>8.629999999999999</v>
      </c>
      <c r="G186" s="120">
        <f t="shared" si="6"/>
        <v>2071.1999999999998</v>
      </c>
    </row>
    <row r="187" spans="1:7" x14ac:dyDescent="0.2">
      <c r="A187" s="105" t="s">
        <v>45</v>
      </c>
      <c r="B187" s="105" t="s">
        <v>19</v>
      </c>
      <c r="C187" s="146" t="s">
        <v>57</v>
      </c>
      <c r="D187" s="105" t="s">
        <v>220</v>
      </c>
      <c r="E187" s="106">
        <v>60</v>
      </c>
      <c r="F187" s="119">
        <v>4.5133333333333336</v>
      </c>
      <c r="G187" s="120">
        <f t="shared" si="6"/>
        <v>270.8</v>
      </c>
    </row>
    <row r="188" spans="1:7" x14ac:dyDescent="0.2">
      <c r="A188" s="105" t="s">
        <v>48</v>
      </c>
      <c r="B188" s="105" t="s">
        <v>279</v>
      </c>
      <c r="C188" s="146" t="s">
        <v>280</v>
      </c>
      <c r="D188" s="105" t="s">
        <v>220</v>
      </c>
      <c r="E188" s="106">
        <v>7</v>
      </c>
      <c r="F188" s="119">
        <v>145.5</v>
      </c>
      <c r="G188" s="120">
        <f t="shared" si="6"/>
        <v>1018.5</v>
      </c>
    </row>
    <row r="189" spans="1:7" x14ac:dyDescent="0.2">
      <c r="A189" s="105" t="s">
        <v>50</v>
      </c>
      <c r="B189" s="105" t="s">
        <v>281</v>
      </c>
      <c r="C189" s="146" t="s">
        <v>282</v>
      </c>
      <c r="D189" s="105" t="s">
        <v>220</v>
      </c>
      <c r="E189" s="106">
        <v>4</v>
      </c>
      <c r="F189" s="119">
        <v>43.78</v>
      </c>
      <c r="G189" s="120">
        <f t="shared" si="6"/>
        <v>175.12</v>
      </c>
    </row>
    <row r="190" spans="1:7" x14ac:dyDescent="0.2">
      <c r="A190" s="105" t="s">
        <v>53</v>
      </c>
      <c r="B190" s="105" t="s">
        <v>283</v>
      </c>
      <c r="C190" s="146" t="s">
        <v>284</v>
      </c>
      <c r="D190" s="105" t="s">
        <v>220</v>
      </c>
      <c r="E190" s="106">
        <v>11</v>
      </c>
      <c r="F190" s="119">
        <v>16.8</v>
      </c>
      <c r="G190" s="120">
        <f t="shared" si="6"/>
        <v>184.8</v>
      </c>
    </row>
    <row r="191" spans="1:7" x14ac:dyDescent="0.2">
      <c r="A191" s="105" t="s">
        <v>56</v>
      </c>
      <c r="B191" s="105" t="s">
        <v>285</v>
      </c>
      <c r="C191" s="146" t="s">
        <v>286</v>
      </c>
      <c r="D191" s="105" t="s">
        <v>220</v>
      </c>
      <c r="E191" s="106">
        <v>12</v>
      </c>
      <c r="F191" s="119">
        <v>4.21</v>
      </c>
      <c r="G191" s="120">
        <f t="shared" si="6"/>
        <v>50.519999999999996</v>
      </c>
    </row>
    <row r="192" spans="1:7" x14ac:dyDescent="0.2">
      <c r="A192" s="105" t="s">
        <v>58</v>
      </c>
      <c r="B192" s="105" t="s">
        <v>287</v>
      </c>
      <c r="C192" s="146" t="s">
        <v>288</v>
      </c>
      <c r="D192" s="105" t="s">
        <v>220</v>
      </c>
      <c r="E192" s="106">
        <v>2</v>
      </c>
      <c r="F192" s="119">
        <v>16.3</v>
      </c>
      <c r="G192" s="120">
        <f t="shared" si="6"/>
        <v>32.6</v>
      </c>
    </row>
    <row r="193" spans="1:7" x14ac:dyDescent="0.2">
      <c r="A193" s="105" t="s">
        <v>59</v>
      </c>
      <c r="B193" s="105" t="s">
        <v>289</v>
      </c>
      <c r="C193" s="146" t="s">
        <v>290</v>
      </c>
      <c r="D193" s="105" t="s">
        <v>220</v>
      </c>
      <c r="E193" s="106">
        <v>3</v>
      </c>
      <c r="F193" s="119">
        <v>13.72</v>
      </c>
      <c r="G193" s="120">
        <f t="shared" si="6"/>
        <v>41.160000000000004</v>
      </c>
    </row>
    <row r="194" spans="1:7" ht="36" x14ac:dyDescent="0.2">
      <c r="A194" s="105" t="s">
        <v>60</v>
      </c>
      <c r="B194" s="105" t="s">
        <v>291</v>
      </c>
      <c r="C194" s="146" t="s">
        <v>292</v>
      </c>
      <c r="D194" s="105" t="s">
        <v>220</v>
      </c>
      <c r="E194" s="106">
        <v>1</v>
      </c>
      <c r="F194" s="119">
        <v>79.650000000000006</v>
      </c>
      <c r="G194" s="120">
        <f t="shared" si="6"/>
        <v>79.650000000000006</v>
      </c>
    </row>
    <row r="195" spans="1:7" x14ac:dyDescent="0.2">
      <c r="A195" s="105" t="s">
        <v>61</v>
      </c>
      <c r="B195" s="105" t="s">
        <v>293</v>
      </c>
      <c r="C195" s="146" t="s">
        <v>294</v>
      </c>
      <c r="D195" s="105" t="s">
        <v>220</v>
      </c>
      <c r="E195" s="106">
        <v>1</v>
      </c>
      <c r="F195" s="119">
        <v>95.81</v>
      </c>
      <c r="G195" s="120">
        <f t="shared" si="6"/>
        <v>95.81</v>
      </c>
    </row>
    <row r="196" spans="1:7" ht="24" x14ac:dyDescent="0.2">
      <c r="A196" s="105" t="s">
        <v>62</v>
      </c>
      <c r="B196" s="105" t="s">
        <v>295</v>
      </c>
      <c r="C196" s="146" t="s">
        <v>296</v>
      </c>
      <c r="D196" s="105" t="s">
        <v>220</v>
      </c>
      <c r="E196" s="106">
        <v>3</v>
      </c>
      <c r="F196" s="119">
        <v>19.619999999999997</v>
      </c>
      <c r="G196" s="120">
        <f t="shared" si="6"/>
        <v>58.859999999999992</v>
      </c>
    </row>
    <row r="197" spans="1:7" ht="36" x14ac:dyDescent="0.2">
      <c r="A197" s="105" t="s">
        <v>63</v>
      </c>
      <c r="B197" s="105" t="s">
        <v>297</v>
      </c>
      <c r="C197" s="146" t="s">
        <v>298</v>
      </c>
      <c r="D197" s="105" t="s">
        <v>220</v>
      </c>
      <c r="E197" s="106">
        <v>2</v>
      </c>
      <c r="F197" s="119">
        <v>15.02</v>
      </c>
      <c r="G197" s="120">
        <f t="shared" si="6"/>
        <v>30.04</v>
      </c>
    </row>
    <row r="198" spans="1:7" x14ac:dyDescent="0.2">
      <c r="A198" s="105" t="s">
        <v>64</v>
      </c>
      <c r="B198" s="105" t="s">
        <v>19</v>
      </c>
      <c r="C198" s="146" t="s">
        <v>299</v>
      </c>
      <c r="D198" s="105" t="s">
        <v>47</v>
      </c>
      <c r="E198" s="106">
        <v>2</v>
      </c>
      <c r="F198" s="119">
        <v>35.93333333333333</v>
      </c>
      <c r="G198" s="120">
        <f t="shared" si="6"/>
        <v>71.86666666666666</v>
      </c>
    </row>
    <row r="199" spans="1:7" ht="24" x14ac:dyDescent="0.2">
      <c r="A199" s="105" t="s">
        <v>65</v>
      </c>
      <c r="B199" s="105" t="s">
        <v>300</v>
      </c>
      <c r="C199" s="146" t="s">
        <v>301</v>
      </c>
      <c r="D199" s="105" t="s">
        <v>47</v>
      </c>
      <c r="E199" s="106">
        <v>100</v>
      </c>
      <c r="F199" s="119">
        <v>3.56</v>
      </c>
      <c r="G199" s="120">
        <f t="shared" si="6"/>
        <v>356</v>
      </c>
    </row>
    <row r="200" spans="1:7" x14ac:dyDescent="0.2">
      <c r="A200" s="105"/>
      <c r="B200" s="110"/>
      <c r="C200" s="128" t="s">
        <v>75</v>
      </c>
      <c r="D200" s="107"/>
      <c r="E200" s="107"/>
      <c r="F200" s="119"/>
      <c r="G200" s="120">
        <f t="shared" si="6"/>
        <v>0</v>
      </c>
    </row>
    <row r="201" spans="1:7" x14ac:dyDescent="0.2">
      <c r="A201" s="105" t="s">
        <v>66</v>
      </c>
      <c r="B201" s="105" t="s">
        <v>19</v>
      </c>
      <c r="C201" s="127" t="s">
        <v>302</v>
      </c>
      <c r="D201" s="105" t="s">
        <v>220</v>
      </c>
      <c r="E201" s="106">
        <v>4</v>
      </c>
      <c r="F201" s="119">
        <v>48.833333333333336</v>
      </c>
      <c r="G201" s="120">
        <f t="shared" si="6"/>
        <v>195.33333333333334</v>
      </c>
    </row>
    <row r="202" spans="1:7" x14ac:dyDescent="0.2">
      <c r="A202" s="105"/>
      <c r="B202" s="105"/>
      <c r="C202" s="128" t="s">
        <v>85</v>
      </c>
      <c r="D202" s="105"/>
      <c r="E202" s="106"/>
      <c r="F202" s="119"/>
      <c r="G202" s="120">
        <f t="shared" si="6"/>
        <v>0</v>
      </c>
    </row>
    <row r="203" spans="1:7" ht="24" x14ac:dyDescent="0.2">
      <c r="A203" s="105" t="s">
        <v>68</v>
      </c>
      <c r="B203" s="105" t="s">
        <v>86</v>
      </c>
      <c r="C203" s="127" t="s">
        <v>228</v>
      </c>
      <c r="D203" s="105" t="s">
        <v>220</v>
      </c>
      <c r="E203" s="106">
        <v>1</v>
      </c>
      <c r="F203" s="119">
        <v>118.65666666666667</v>
      </c>
      <c r="G203" s="120">
        <f t="shared" si="6"/>
        <v>118.65666666666667</v>
      </c>
    </row>
    <row r="204" spans="1:7" ht="24" x14ac:dyDescent="0.2">
      <c r="A204" s="105" t="s">
        <v>70</v>
      </c>
      <c r="B204" s="105" t="s">
        <v>19</v>
      </c>
      <c r="C204" s="127" t="s">
        <v>87</v>
      </c>
      <c r="D204" s="105" t="s">
        <v>220</v>
      </c>
      <c r="E204" s="106">
        <v>1</v>
      </c>
      <c r="F204" s="119">
        <v>11.326666666666666</v>
      </c>
      <c r="G204" s="120">
        <f t="shared" si="6"/>
        <v>11.326666666666666</v>
      </c>
    </row>
    <row r="205" spans="1:7" x14ac:dyDescent="0.2">
      <c r="A205" s="105" t="s">
        <v>72</v>
      </c>
      <c r="B205" s="105" t="s">
        <v>19</v>
      </c>
      <c r="C205" s="127" t="s">
        <v>229</v>
      </c>
      <c r="D205" s="105" t="s">
        <v>220</v>
      </c>
      <c r="E205" s="106">
        <v>1</v>
      </c>
      <c r="F205" s="119">
        <v>184.99333333333334</v>
      </c>
      <c r="G205" s="120">
        <f t="shared" si="6"/>
        <v>184.99333333333334</v>
      </c>
    </row>
    <row r="206" spans="1:7" ht="24" x14ac:dyDescent="0.2">
      <c r="A206" s="105" t="s">
        <v>74</v>
      </c>
      <c r="B206" s="105" t="s">
        <v>19</v>
      </c>
      <c r="C206" s="127" t="s">
        <v>88</v>
      </c>
      <c r="D206" s="105" t="s">
        <v>220</v>
      </c>
      <c r="E206" s="106">
        <v>1</v>
      </c>
      <c r="F206" s="119">
        <v>22.66</v>
      </c>
      <c r="G206" s="120">
        <f t="shared" si="6"/>
        <v>22.66</v>
      </c>
    </row>
    <row r="207" spans="1:7" x14ac:dyDescent="0.2">
      <c r="A207" s="105" t="s">
        <v>224</v>
      </c>
      <c r="B207" s="105" t="s">
        <v>19</v>
      </c>
      <c r="C207" s="127" t="s">
        <v>89</v>
      </c>
      <c r="D207" s="105" t="s">
        <v>220</v>
      </c>
      <c r="E207" s="106">
        <v>2</v>
      </c>
      <c r="F207" s="119">
        <v>17.726666666666667</v>
      </c>
      <c r="G207" s="120">
        <f t="shared" si="6"/>
        <v>35.453333333333333</v>
      </c>
    </row>
    <row r="208" spans="1:7" x14ac:dyDescent="0.2">
      <c r="A208" s="105"/>
      <c r="B208" s="110"/>
      <c r="C208" s="128" t="s">
        <v>90</v>
      </c>
      <c r="D208" s="110"/>
      <c r="E208" s="129"/>
      <c r="F208" s="119"/>
      <c r="G208" s="120">
        <f t="shared" si="6"/>
        <v>0</v>
      </c>
    </row>
    <row r="209" spans="1:7" ht="24" x14ac:dyDescent="0.2">
      <c r="A209" s="105" t="s">
        <v>225</v>
      </c>
      <c r="B209" s="105" t="s">
        <v>91</v>
      </c>
      <c r="C209" s="127" t="s">
        <v>92</v>
      </c>
      <c r="D209" s="105" t="s">
        <v>220</v>
      </c>
      <c r="E209" s="129">
        <v>3</v>
      </c>
      <c r="F209" s="119">
        <v>502.57</v>
      </c>
      <c r="G209" s="120">
        <f t="shared" si="6"/>
        <v>1507.71</v>
      </c>
    </row>
    <row r="210" spans="1:7" ht="24" x14ac:dyDescent="0.2">
      <c r="A210" s="105" t="s">
        <v>226</v>
      </c>
      <c r="B210" s="105" t="s">
        <v>93</v>
      </c>
      <c r="C210" s="127" t="s">
        <v>94</v>
      </c>
      <c r="D210" s="105" t="s">
        <v>220</v>
      </c>
      <c r="E210" s="129">
        <v>3</v>
      </c>
      <c r="F210" s="119">
        <v>48.27</v>
      </c>
      <c r="G210" s="120">
        <f t="shared" si="6"/>
        <v>144.81</v>
      </c>
    </row>
    <row r="211" spans="1:7" x14ac:dyDescent="0.2">
      <c r="A211" s="110"/>
      <c r="B211" s="110"/>
      <c r="C211" s="111"/>
      <c r="D211" s="110"/>
      <c r="E211" s="111"/>
      <c r="F211" s="120"/>
      <c r="G211" s="120"/>
    </row>
    <row r="212" spans="1:7" x14ac:dyDescent="0.2">
      <c r="A212" s="112">
        <v>4</v>
      </c>
      <c r="B212" s="112"/>
      <c r="C212" s="113" t="s">
        <v>95</v>
      </c>
      <c r="D212" s="114"/>
      <c r="E212" s="115"/>
      <c r="F212" s="115"/>
      <c r="G212" s="116">
        <f>SUBTOTAL(9,G213:G216)</f>
        <v>818.86599999999999</v>
      </c>
    </row>
    <row r="213" spans="1:7" x14ac:dyDescent="0.2">
      <c r="A213" s="110" t="s">
        <v>96</v>
      </c>
      <c r="B213" s="130" t="s">
        <v>97</v>
      </c>
      <c r="C213" s="111" t="s">
        <v>98</v>
      </c>
      <c r="D213" s="110" t="s">
        <v>33</v>
      </c>
      <c r="E213" s="129">
        <v>22</v>
      </c>
      <c r="F213" s="119">
        <v>21.04</v>
      </c>
      <c r="G213" s="120">
        <f>F213*E213</f>
        <v>462.88</v>
      </c>
    </row>
    <row r="214" spans="1:7" x14ac:dyDescent="0.2">
      <c r="A214" s="110" t="s">
        <v>99</v>
      </c>
      <c r="B214" s="130" t="s">
        <v>97</v>
      </c>
      <c r="C214" s="111" t="s">
        <v>100</v>
      </c>
      <c r="D214" s="110" t="s">
        <v>33</v>
      </c>
      <c r="E214" s="129">
        <v>12</v>
      </c>
      <c r="F214" s="119">
        <v>13.94</v>
      </c>
      <c r="G214" s="120">
        <f>F214*E214</f>
        <v>167.28</v>
      </c>
    </row>
    <row r="215" spans="1:7" x14ac:dyDescent="0.2">
      <c r="A215" s="110" t="s">
        <v>101</v>
      </c>
      <c r="B215" s="130" t="s">
        <v>97</v>
      </c>
      <c r="C215" s="131" t="s">
        <v>102</v>
      </c>
      <c r="D215" s="130" t="s">
        <v>33</v>
      </c>
      <c r="E215" s="132">
        <v>15</v>
      </c>
      <c r="F215" s="119">
        <v>2.17</v>
      </c>
      <c r="G215" s="120">
        <f>F215*E215</f>
        <v>32.549999999999997</v>
      </c>
    </row>
    <row r="216" spans="1:7" ht="24" x14ac:dyDescent="0.2">
      <c r="A216" s="110" t="s">
        <v>103</v>
      </c>
      <c r="B216" s="105" t="s">
        <v>104</v>
      </c>
      <c r="C216" s="127" t="s">
        <v>105</v>
      </c>
      <c r="D216" s="110" t="s">
        <v>47</v>
      </c>
      <c r="E216" s="129">
        <v>2.1</v>
      </c>
      <c r="F216" s="119">
        <v>74.36</v>
      </c>
      <c r="G216" s="120">
        <f>F216*E216</f>
        <v>156.15600000000001</v>
      </c>
    </row>
    <row r="217" spans="1:7" x14ac:dyDescent="0.2">
      <c r="A217" s="110"/>
      <c r="B217" s="110"/>
      <c r="C217" s="111"/>
      <c r="D217" s="110"/>
      <c r="E217" s="111"/>
      <c r="F217" s="120"/>
      <c r="G217" s="120"/>
    </row>
    <row r="218" spans="1:7" x14ac:dyDescent="0.2">
      <c r="A218" s="112">
        <v>5</v>
      </c>
      <c r="B218" s="112"/>
      <c r="C218" s="113" t="s">
        <v>106</v>
      </c>
      <c r="D218" s="114"/>
      <c r="E218" s="115"/>
      <c r="F218" s="115"/>
      <c r="G218" s="116">
        <f>SUBTOTAL(9,G219:G223)</f>
        <v>1170.8709999999999</v>
      </c>
    </row>
    <row r="219" spans="1:7" x14ac:dyDescent="0.2">
      <c r="A219" s="110" t="s">
        <v>107</v>
      </c>
      <c r="B219" s="110" t="s">
        <v>108</v>
      </c>
      <c r="C219" s="133" t="s">
        <v>109</v>
      </c>
      <c r="D219" s="110" t="s">
        <v>14</v>
      </c>
      <c r="E219" s="129">
        <f>1.31+4.04</f>
        <v>5.35</v>
      </c>
      <c r="F219" s="119">
        <v>71.88</v>
      </c>
      <c r="G219" s="120">
        <f>F219*E219</f>
        <v>384.55799999999994</v>
      </c>
    </row>
    <row r="220" spans="1:7" x14ac:dyDescent="0.2">
      <c r="A220" s="110" t="s">
        <v>110</v>
      </c>
      <c r="B220" s="110" t="s">
        <v>111</v>
      </c>
      <c r="C220" s="107" t="s">
        <v>230</v>
      </c>
      <c r="D220" s="110" t="s">
        <v>112</v>
      </c>
      <c r="E220" s="129">
        <v>6.9</v>
      </c>
      <c r="F220" s="119">
        <v>6.85</v>
      </c>
      <c r="G220" s="120">
        <f>F220*E220</f>
        <v>47.265000000000001</v>
      </c>
    </row>
    <row r="221" spans="1:7" x14ac:dyDescent="0.2">
      <c r="A221" s="110" t="s">
        <v>113</v>
      </c>
      <c r="B221" s="110" t="s">
        <v>114</v>
      </c>
      <c r="C221" s="107" t="s">
        <v>231</v>
      </c>
      <c r="D221" s="110" t="s">
        <v>112</v>
      </c>
      <c r="E221" s="129">
        <f>29.1+20.2</f>
        <v>49.3</v>
      </c>
      <c r="F221" s="119">
        <v>6.6</v>
      </c>
      <c r="G221" s="120">
        <f>F221*E221</f>
        <v>325.37999999999994</v>
      </c>
    </row>
    <row r="222" spans="1:7" x14ac:dyDescent="0.2">
      <c r="A222" s="110" t="s">
        <v>115</v>
      </c>
      <c r="B222" s="110" t="s">
        <v>116</v>
      </c>
      <c r="C222" s="111" t="s">
        <v>117</v>
      </c>
      <c r="D222" s="110" t="s">
        <v>112</v>
      </c>
      <c r="E222" s="129">
        <v>5.3</v>
      </c>
      <c r="F222" s="119">
        <v>6.8</v>
      </c>
      <c r="G222" s="120">
        <f>F222*E222</f>
        <v>36.04</v>
      </c>
    </row>
    <row r="223" spans="1:7" ht="24" x14ac:dyDescent="0.2">
      <c r="A223" s="110" t="s">
        <v>118</v>
      </c>
      <c r="B223" s="110" t="s">
        <v>119</v>
      </c>
      <c r="C223" s="133" t="s">
        <v>316</v>
      </c>
      <c r="D223" s="110" t="s">
        <v>33</v>
      </c>
      <c r="E223" s="129">
        <v>1.2</v>
      </c>
      <c r="F223" s="119">
        <v>314.69</v>
      </c>
      <c r="G223" s="120">
        <f>F223*E223</f>
        <v>377.62799999999999</v>
      </c>
    </row>
    <row r="224" spans="1:7" x14ac:dyDescent="0.2">
      <c r="A224" s="110"/>
      <c r="B224" s="110"/>
      <c r="C224" s="107"/>
      <c r="D224" s="110"/>
      <c r="E224" s="111"/>
      <c r="F224" s="120"/>
      <c r="G224" s="120"/>
    </row>
    <row r="225" spans="1:7" x14ac:dyDescent="0.2">
      <c r="A225" s="112">
        <v>6</v>
      </c>
      <c r="B225" s="112"/>
      <c r="C225" s="113" t="s">
        <v>303</v>
      </c>
      <c r="D225" s="114"/>
      <c r="E225" s="115"/>
      <c r="F225" s="115"/>
      <c r="G225" s="116">
        <f>SUBTOTAL(9,G226)</f>
        <v>95.081999999999994</v>
      </c>
    </row>
    <row r="226" spans="1:7" x14ac:dyDescent="0.2">
      <c r="A226" s="110" t="s">
        <v>121</v>
      </c>
      <c r="B226" s="110" t="s">
        <v>132</v>
      </c>
      <c r="C226" s="133" t="s">
        <v>314</v>
      </c>
      <c r="D226" s="110" t="s">
        <v>14</v>
      </c>
      <c r="E226" s="120">
        <v>6.9</v>
      </c>
      <c r="F226" s="119">
        <v>13.78</v>
      </c>
      <c r="G226" s="120">
        <f>F226*E226</f>
        <v>95.081999999999994</v>
      </c>
    </row>
    <row r="227" spans="1:7" x14ac:dyDescent="0.2">
      <c r="A227" s="110"/>
      <c r="B227" s="110"/>
      <c r="C227" s="133"/>
      <c r="D227" s="110"/>
      <c r="E227" s="120"/>
      <c r="F227" s="120"/>
      <c r="G227" s="120"/>
    </row>
    <row r="228" spans="1:7" x14ac:dyDescent="0.2">
      <c r="A228" s="112">
        <v>7</v>
      </c>
      <c r="B228" s="112"/>
      <c r="C228" s="113" t="s">
        <v>145</v>
      </c>
      <c r="D228" s="114"/>
      <c r="E228" s="115"/>
      <c r="F228" s="115"/>
      <c r="G228" s="116">
        <f>SUBTOTAL(9,G229:G230)</f>
        <v>7559.2</v>
      </c>
    </row>
    <row r="229" spans="1:7" ht="24" x14ac:dyDescent="0.2">
      <c r="A229" s="110" t="s">
        <v>131</v>
      </c>
      <c r="B229" s="110" t="s">
        <v>147</v>
      </c>
      <c r="C229" s="133" t="s">
        <v>148</v>
      </c>
      <c r="D229" s="110" t="s">
        <v>160</v>
      </c>
      <c r="E229" s="120">
        <v>44</v>
      </c>
      <c r="F229" s="119">
        <v>85.899999999999991</v>
      </c>
      <c r="G229" s="120">
        <f>F229*E229</f>
        <v>3779.5999999999995</v>
      </c>
    </row>
    <row r="230" spans="1:7" ht="24" x14ac:dyDescent="0.2">
      <c r="A230" s="110" t="s">
        <v>133</v>
      </c>
      <c r="B230" s="110" t="s">
        <v>150</v>
      </c>
      <c r="C230" s="152" t="s">
        <v>151</v>
      </c>
      <c r="D230" s="110" t="s">
        <v>160</v>
      </c>
      <c r="E230" s="120">
        <v>44</v>
      </c>
      <c r="F230" s="119">
        <v>85.9</v>
      </c>
      <c r="G230" s="120">
        <f>F230*E230</f>
        <v>3779.6000000000004</v>
      </c>
    </row>
    <row r="231" spans="1:7" x14ac:dyDescent="0.2">
      <c r="A231" s="110"/>
      <c r="B231" s="110"/>
      <c r="C231" s="111"/>
      <c r="D231" s="110"/>
      <c r="E231" s="120"/>
      <c r="F231" s="120"/>
      <c r="G231" s="120"/>
    </row>
    <row r="232" spans="1:7" x14ac:dyDescent="0.2">
      <c r="A232" s="112">
        <v>8</v>
      </c>
      <c r="B232" s="112"/>
      <c r="C232" s="113" t="s">
        <v>152</v>
      </c>
      <c r="D232" s="114"/>
      <c r="E232" s="115"/>
      <c r="F232" s="115"/>
      <c r="G232" s="116">
        <f>SUBTOTAL(9,G233:G234)</f>
        <v>567.75</v>
      </c>
    </row>
    <row r="233" spans="1:7" x14ac:dyDescent="0.2">
      <c r="A233" s="110" t="s">
        <v>141</v>
      </c>
      <c r="B233" s="110">
        <v>270501</v>
      </c>
      <c r="C233" s="111" t="s">
        <v>154</v>
      </c>
      <c r="D233" s="110" t="s">
        <v>14</v>
      </c>
      <c r="E233" s="120">
        <v>4</v>
      </c>
      <c r="F233" s="119">
        <v>1.96</v>
      </c>
      <c r="G233" s="120">
        <f>F233*E233</f>
        <v>7.84</v>
      </c>
    </row>
    <row r="234" spans="1:7" x14ac:dyDescent="0.2">
      <c r="A234" s="110" t="s">
        <v>143</v>
      </c>
      <c r="B234" s="110" t="s">
        <v>142</v>
      </c>
      <c r="C234" s="107" t="s">
        <v>234</v>
      </c>
      <c r="D234" s="110" t="s">
        <v>14</v>
      </c>
      <c r="E234" s="120">
        <v>59</v>
      </c>
      <c r="F234" s="119">
        <v>9.49</v>
      </c>
      <c r="G234" s="120">
        <f>F234*E234</f>
        <v>559.91</v>
      </c>
    </row>
    <row r="235" spans="1:7" x14ac:dyDescent="0.2">
      <c r="A235" s="110"/>
      <c r="B235" s="110"/>
      <c r="C235" s="135"/>
      <c r="D235" s="110"/>
      <c r="E235" s="119"/>
      <c r="F235" s="119"/>
      <c r="G235" s="120"/>
    </row>
    <row r="236" spans="1:7" x14ac:dyDescent="0.2">
      <c r="A236" s="156" t="s">
        <v>306</v>
      </c>
      <c r="B236" s="156"/>
      <c r="C236" s="156"/>
      <c r="D236" s="156"/>
      <c r="E236" s="156"/>
      <c r="F236" s="145"/>
      <c r="G236" s="139">
        <f>SUBTOTAL(9,G169:G234)</f>
        <v>24963.669447999993</v>
      </c>
    </row>
    <row r="237" spans="1:7" x14ac:dyDescent="0.2">
      <c r="A237" s="142"/>
      <c r="B237" s="142"/>
      <c r="C237" s="142"/>
      <c r="D237" s="142"/>
      <c r="E237" s="142"/>
      <c r="F237" s="142"/>
      <c r="G237" s="148"/>
    </row>
    <row r="238" spans="1:7" x14ac:dyDescent="0.2">
      <c r="A238" s="142"/>
      <c r="B238" s="142"/>
      <c r="C238" s="142"/>
      <c r="D238" s="142"/>
      <c r="E238" s="142"/>
      <c r="F238" s="142"/>
      <c r="G238" s="148"/>
    </row>
    <row r="239" spans="1:7" x14ac:dyDescent="0.2">
      <c r="A239" s="156" t="s">
        <v>307</v>
      </c>
      <c r="B239" s="156"/>
      <c r="C239" s="156"/>
      <c r="D239" s="156"/>
      <c r="E239" s="156"/>
      <c r="F239" s="145"/>
      <c r="G239" s="141">
        <f>G236+G163+G88</f>
        <v>541250.09761326178</v>
      </c>
    </row>
    <row r="240" spans="1:7" x14ac:dyDescent="0.2">
      <c r="A240" s="156" t="s">
        <v>158</v>
      </c>
      <c r="B240" s="156"/>
      <c r="C240" s="156"/>
      <c r="D240" s="156"/>
      <c r="E240" s="156"/>
      <c r="F240" s="140">
        <v>0.25</v>
      </c>
      <c r="G240" s="139">
        <f>G239*F240</f>
        <v>135312.52440331544</v>
      </c>
    </row>
    <row r="241" spans="1:7" x14ac:dyDescent="0.2">
      <c r="A241" s="156" t="s">
        <v>308</v>
      </c>
      <c r="B241" s="156"/>
      <c r="C241" s="156"/>
      <c r="D241" s="156"/>
      <c r="E241" s="156"/>
      <c r="F241" s="145"/>
      <c r="G241" s="141">
        <f>G240+G239</f>
        <v>676562.62201657728</v>
      </c>
    </row>
    <row r="242" spans="1:7" x14ac:dyDescent="0.2">
      <c r="A242" s="142"/>
      <c r="B242" s="142"/>
      <c r="C242" s="142"/>
      <c r="D242" s="142"/>
      <c r="E242" s="142"/>
      <c r="F242" s="142"/>
      <c r="G242" s="143"/>
    </row>
    <row r="243" spans="1:7" ht="18" customHeight="1" x14ac:dyDescent="0.2">
      <c r="A243" s="149"/>
      <c r="B243" s="149"/>
      <c r="C243" s="149"/>
      <c r="D243" s="142"/>
      <c r="E243" s="142"/>
      <c r="F243" s="142"/>
      <c r="G243" s="143"/>
    </row>
    <row r="244" spans="1:7" x14ac:dyDescent="0.2">
      <c r="A244" s="112">
        <v>1</v>
      </c>
      <c r="B244" s="112"/>
      <c r="C244" s="113" t="s">
        <v>309</v>
      </c>
      <c r="D244" s="114"/>
      <c r="E244" s="115"/>
      <c r="F244" s="115"/>
      <c r="G244" s="116">
        <f>SUBTOTAL(9,G245:G245)</f>
        <v>53873.333333333336</v>
      </c>
    </row>
    <row r="245" spans="1:7" ht="72" x14ac:dyDescent="0.2">
      <c r="A245" s="110" t="s">
        <v>11</v>
      </c>
      <c r="B245" s="110" t="s">
        <v>19</v>
      </c>
      <c r="C245" s="146" t="s">
        <v>304</v>
      </c>
      <c r="D245" s="105" t="s">
        <v>220</v>
      </c>
      <c r="E245" s="106">
        <v>1</v>
      </c>
      <c r="F245" s="119">
        <v>53873.333333333336</v>
      </c>
      <c r="G245" s="120">
        <f>F245*E245</f>
        <v>53873.333333333336</v>
      </c>
    </row>
    <row r="246" spans="1:7" x14ac:dyDescent="0.2">
      <c r="A246" s="110"/>
      <c r="B246" s="110"/>
      <c r="C246" s="146"/>
      <c r="D246" s="105"/>
      <c r="E246" s="106"/>
      <c r="F246" s="119"/>
      <c r="G246" s="120"/>
    </row>
    <row r="247" spans="1:7" x14ac:dyDescent="0.2">
      <c r="A247" s="112">
        <v>2</v>
      </c>
      <c r="B247" s="112"/>
      <c r="C247" s="113" t="s">
        <v>310</v>
      </c>
      <c r="D247" s="114"/>
      <c r="E247" s="115"/>
      <c r="F247" s="115"/>
      <c r="G247" s="116">
        <f>SUBTOTAL(9,G248:G250)</f>
        <v>271795.12</v>
      </c>
    </row>
    <row r="248" spans="1:7" ht="72" x14ac:dyDescent="0.2">
      <c r="A248" s="110" t="s">
        <v>35</v>
      </c>
      <c r="B248" s="110" t="s">
        <v>19</v>
      </c>
      <c r="C248" s="135" t="s">
        <v>239</v>
      </c>
      <c r="D248" s="110" t="s">
        <v>220</v>
      </c>
      <c r="E248" s="119">
        <v>1</v>
      </c>
      <c r="F248" s="119">
        <v>242283.33333333334</v>
      </c>
      <c r="G248" s="120">
        <f>F248*E248</f>
        <v>242283.33333333334</v>
      </c>
    </row>
    <row r="249" spans="1:7" ht="48" x14ac:dyDescent="0.2">
      <c r="A249" s="110" t="s">
        <v>38</v>
      </c>
      <c r="B249" s="110" t="s">
        <v>19</v>
      </c>
      <c r="C249" s="135" t="s">
        <v>236</v>
      </c>
      <c r="D249" s="110" t="s">
        <v>220</v>
      </c>
      <c r="E249" s="119">
        <v>1</v>
      </c>
      <c r="F249" s="119">
        <v>28441.333333333332</v>
      </c>
      <c r="G249" s="120">
        <f>F249*E249</f>
        <v>28441.333333333332</v>
      </c>
    </row>
    <row r="250" spans="1:7" x14ac:dyDescent="0.2">
      <c r="A250" s="110" t="s">
        <v>312</v>
      </c>
      <c r="B250" s="110" t="s">
        <v>19</v>
      </c>
      <c r="C250" s="136" t="s">
        <v>44</v>
      </c>
      <c r="D250" s="110" t="s">
        <v>220</v>
      </c>
      <c r="E250" s="111">
        <v>1</v>
      </c>
      <c r="F250" s="119">
        <v>1070.4533333333334</v>
      </c>
      <c r="G250" s="120">
        <f>F250*E250</f>
        <v>1070.4533333333334</v>
      </c>
    </row>
    <row r="251" spans="1:7" x14ac:dyDescent="0.2">
      <c r="A251" s="150"/>
      <c r="B251" s="150"/>
      <c r="C251" s="151"/>
      <c r="D251" s="110"/>
      <c r="E251" s="111"/>
      <c r="F251" s="119"/>
      <c r="G251" s="120"/>
    </row>
    <row r="252" spans="1:7" x14ac:dyDescent="0.2">
      <c r="A252" s="112">
        <v>3</v>
      </c>
      <c r="B252" s="112"/>
      <c r="C252" s="113" t="s">
        <v>311</v>
      </c>
      <c r="D252" s="114"/>
      <c r="E252" s="115"/>
      <c r="F252" s="115"/>
      <c r="G252" s="116">
        <f>SUBTOTAL(9,G253:G255)</f>
        <v>192941.52000000002</v>
      </c>
    </row>
    <row r="253" spans="1:7" ht="72" x14ac:dyDescent="0.2">
      <c r="A253" s="110" t="s">
        <v>41</v>
      </c>
      <c r="B253" s="110" t="s">
        <v>19</v>
      </c>
      <c r="C253" s="135" t="s">
        <v>268</v>
      </c>
      <c r="D253" s="110" t="s">
        <v>220</v>
      </c>
      <c r="E253" s="119">
        <v>1</v>
      </c>
      <c r="F253" s="119">
        <v>190860</v>
      </c>
      <c r="G253" s="120">
        <f>F253*E253</f>
        <v>190860</v>
      </c>
    </row>
    <row r="254" spans="1:7" ht="24" x14ac:dyDescent="0.2">
      <c r="A254" s="110" t="s">
        <v>42</v>
      </c>
      <c r="B254" s="110" t="s">
        <v>19</v>
      </c>
      <c r="C254" s="135" t="s">
        <v>269</v>
      </c>
      <c r="D254" s="110" t="s">
        <v>220</v>
      </c>
      <c r="E254" s="119">
        <v>1</v>
      </c>
      <c r="F254" s="119">
        <v>1011.0666666666666</v>
      </c>
      <c r="G254" s="120">
        <f>F254*E254</f>
        <v>1011.0666666666666</v>
      </c>
    </row>
    <row r="255" spans="1:7" x14ac:dyDescent="0.2">
      <c r="A255" s="110" t="s">
        <v>43</v>
      </c>
      <c r="B255" s="110" t="s">
        <v>19</v>
      </c>
      <c r="C255" s="136" t="s">
        <v>44</v>
      </c>
      <c r="D255" s="110" t="s">
        <v>220</v>
      </c>
      <c r="E255" s="111">
        <v>1</v>
      </c>
      <c r="F255" s="119">
        <v>1070.4533333333334</v>
      </c>
      <c r="G255" s="120">
        <f>F255*E255</f>
        <v>1070.4533333333334</v>
      </c>
    </row>
    <row r="256" spans="1:7" x14ac:dyDescent="0.2">
      <c r="A256" s="110"/>
      <c r="B256" s="110"/>
      <c r="C256" s="146"/>
      <c r="D256" s="105"/>
      <c r="E256" s="106"/>
      <c r="F256" s="119"/>
      <c r="G256" s="120"/>
    </row>
    <row r="257" spans="1:7" x14ac:dyDescent="0.2">
      <c r="A257" s="110"/>
      <c r="B257" s="110"/>
      <c r="C257" s="146"/>
      <c r="D257" s="105"/>
      <c r="E257" s="106"/>
      <c r="F257" s="119"/>
      <c r="G257" s="120"/>
    </row>
    <row r="258" spans="1:7" x14ac:dyDescent="0.2">
      <c r="A258" s="156" t="s">
        <v>237</v>
      </c>
      <c r="B258" s="156"/>
      <c r="C258" s="156"/>
      <c r="D258" s="156"/>
      <c r="E258" s="156"/>
      <c r="F258" s="145"/>
      <c r="G258" s="139">
        <f>SUBTOTAL(9,G244:G255)</f>
        <v>518609.97333333327</v>
      </c>
    </row>
    <row r="259" spans="1:7" x14ac:dyDescent="0.2">
      <c r="A259" s="156" t="s">
        <v>218</v>
      </c>
      <c r="B259" s="156"/>
      <c r="C259" s="156"/>
      <c r="D259" s="156"/>
      <c r="E259" s="156"/>
      <c r="F259" s="140">
        <v>0.16850000000000001</v>
      </c>
      <c r="G259" s="139">
        <f>G258*F259</f>
        <v>87385.780506666662</v>
      </c>
    </row>
    <row r="260" spans="1:7" x14ac:dyDescent="0.2">
      <c r="A260" s="156" t="s">
        <v>238</v>
      </c>
      <c r="B260" s="156"/>
      <c r="C260" s="156"/>
      <c r="D260" s="156"/>
      <c r="E260" s="156"/>
      <c r="F260" s="145"/>
      <c r="G260" s="141">
        <f>SUM(G258:G259)</f>
        <v>605995.7538399999</v>
      </c>
    </row>
    <row r="261" spans="1:7" x14ac:dyDescent="0.2">
      <c r="A261" s="110"/>
      <c r="B261" s="110"/>
      <c r="C261" s="136"/>
      <c r="D261" s="110"/>
      <c r="E261" s="111"/>
      <c r="F261" s="119"/>
      <c r="G261" s="120"/>
    </row>
    <row r="262" spans="1:7" x14ac:dyDescent="0.2">
      <c r="A262" s="156" t="s">
        <v>219</v>
      </c>
      <c r="B262" s="156"/>
      <c r="C262" s="156"/>
      <c r="D262" s="156"/>
      <c r="E262" s="156"/>
      <c r="F262" s="145"/>
      <c r="G262" s="141">
        <f>G260+G241</f>
        <v>1282558.3758565772</v>
      </c>
    </row>
    <row r="263" spans="1:7" x14ac:dyDescent="0.2">
      <c r="A263" s="110"/>
      <c r="B263" s="110"/>
      <c r="C263" s="135"/>
      <c r="D263" s="110"/>
      <c r="E263" s="119"/>
      <c r="F263" s="119"/>
      <c r="G263" s="120"/>
    </row>
    <row r="264" spans="1:7" x14ac:dyDescent="0.2">
      <c r="A264" s="144"/>
      <c r="B264" s="144"/>
    </row>
    <row r="265" spans="1:7" x14ac:dyDescent="0.2">
      <c r="A265" s="144"/>
      <c r="B265" s="144"/>
      <c r="G265" s="153"/>
    </row>
    <row r="266" spans="1:7" x14ac:dyDescent="0.2">
      <c r="A266" s="144"/>
      <c r="B266" s="144"/>
    </row>
    <row r="267" spans="1:7" x14ac:dyDescent="0.2">
      <c r="A267" s="144"/>
      <c r="B267" s="144"/>
    </row>
    <row r="268" spans="1:7" x14ac:dyDescent="0.2">
      <c r="A268" s="144"/>
      <c r="B268" s="144"/>
    </row>
    <row r="269" spans="1:7" x14ac:dyDescent="0.2">
      <c r="A269" s="144"/>
      <c r="B269" s="144"/>
    </row>
    <row r="270" spans="1:7" x14ac:dyDescent="0.2">
      <c r="A270" s="144"/>
      <c r="B270" s="144"/>
    </row>
    <row r="271" spans="1:7" x14ac:dyDescent="0.2">
      <c r="A271" s="144"/>
      <c r="B271" s="144"/>
    </row>
    <row r="272" spans="1:7" x14ac:dyDescent="0.2">
      <c r="A272" s="144"/>
      <c r="B272" s="144"/>
    </row>
    <row r="273" spans="1:2" x14ac:dyDescent="0.2">
      <c r="A273" s="144"/>
      <c r="B273" s="144"/>
    </row>
    <row r="274" spans="1:2" x14ac:dyDescent="0.2">
      <c r="A274" s="144"/>
      <c r="B274" s="144"/>
    </row>
    <row r="275" spans="1:2" x14ac:dyDescent="0.2">
      <c r="A275" s="144"/>
      <c r="B275" s="144"/>
    </row>
    <row r="276" spans="1:2" x14ac:dyDescent="0.2">
      <c r="A276" s="144"/>
      <c r="B276" s="144"/>
    </row>
    <row r="277" spans="1:2" x14ac:dyDescent="0.2">
      <c r="A277" s="144"/>
      <c r="B277" s="144"/>
    </row>
    <row r="278" spans="1:2" x14ac:dyDescent="0.2">
      <c r="A278" s="144"/>
      <c r="B278" s="144"/>
    </row>
    <row r="279" spans="1:2" x14ac:dyDescent="0.2">
      <c r="A279" s="144"/>
      <c r="B279" s="144"/>
    </row>
    <row r="280" spans="1:2" x14ac:dyDescent="0.2">
      <c r="A280" s="144"/>
      <c r="B280" s="144"/>
    </row>
    <row r="281" spans="1:2" x14ac:dyDescent="0.2">
      <c r="A281" s="144"/>
      <c r="B281" s="144"/>
    </row>
    <row r="282" spans="1:2" x14ac:dyDescent="0.2">
      <c r="A282" s="144"/>
      <c r="B282" s="144"/>
    </row>
    <row r="283" spans="1:2" x14ac:dyDescent="0.2">
      <c r="A283" s="144"/>
      <c r="B283" s="144"/>
    </row>
    <row r="284" spans="1:2" x14ac:dyDescent="0.2">
      <c r="A284" s="144"/>
      <c r="B284" s="144"/>
    </row>
    <row r="285" spans="1:2" x14ac:dyDescent="0.2">
      <c r="A285" s="144"/>
      <c r="B285" s="144"/>
    </row>
    <row r="286" spans="1:2" x14ac:dyDescent="0.2">
      <c r="A286" s="144"/>
      <c r="B286" s="144"/>
    </row>
    <row r="287" spans="1:2" x14ac:dyDescent="0.2">
      <c r="A287" s="144"/>
      <c r="B287" s="144"/>
    </row>
    <row r="288" spans="1:2" x14ac:dyDescent="0.2">
      <c r="A288" s="144"/>
      <c r="B288" s="144"/>
    </row>
    <row r="289" spans="1:2" x14ac:dyDescent="0.2">
      <c r="A289" s="144"/>
      <c r="B289" s="144"/>
    </row>
    <row r="290" spans="1:2" x14ac:dyDescent="0.2">
      <c r="A290" s="144"/>
      <c r="B290" s="144"/>
    </row>
    <row r="291" spans="1:2" x14ac:dyDescent="0.2">
      <c r="A291" s="144"/>
      <c r="B291" s="144"/>
    </row>
    <row r="292" spans="1:2" x14ac:dyDescent="0.2">
      <c r="A292" s="144"/>
      <c r="B292" s="144"/>
    </row>
    <row r="293" spans="1:2" x14ac:dyDescent="0.2">
      <c r="A293" s="144"/>
      <c r="B293" s="144"/>
    </row>
    <row r="294" spans="1:2" x14ac:dyDescent="0.2">
      <c r="A294" s="144"/>
      <c r="B294" s="144"/>
    </row>
    <row r="295" spans="1:2" x14ac:dyDescent="0.2">
      <c r="A295" s="144"/>
      <c r="B295" s="144"/>
    </row>
    <row r="296" spans="1:2" x14ac:dyDescent="0.2">
      <c r="A296" s="144"/>
      <c r="B296" s="144"/>
    </row>
    <row r="297" spans="1:2" x14ac:dyDescent="0.2">
      <c r="A297" s="144"/>
      <c r="B297" s="144"/>
    </row>
    <row r="298" spans="1:2" x14ac:dyDescent="0.2">
      <c r="A298" s="144"/>
      <c r="B298" s="144"/>
    </row>
    <row r="299" spans="1:2" x14ac:dyDescent="0.2">
      <c r="A299" s="144"/>
      <c r="B299" s="144"/>
    </row>
    <row r="300" spans="1:2" x14ac:dyDescent="0.2">
      <c r="A300" s="144"/>
      <c r="B300" s="144"/>
    </row>
    <row r="301" spans="1:2" x14ac:dyDescent="0.2">
      <c r="A301" s="144"/>
      <c r="B301" s="144"/>
    </row>
    <row r="302" spans="1:2" x14ac:dyDescent="0.2">
      <c r="A302" s="144"/>
      <c r="B302" s="144"/>
    </row>
    <row r="303" spans="1:2" x14ac:dyDescent="0.2">
      <c r="A303" s="144"/>
      <c r="B303" s="144"/>
    </row>
    <row r="304" spans="1:2" x14ac:dyDescent="0.2">
      <c r="A304" s="144"/>
      <c r="B304" s="144"/>
    </row>
    <row r="305" spans="1:2" x14ac:dyDescent="0.2">
      <c r="A305" s="144"/>
      <c r="B305" s="144"/>
    </row>
    <row r="306" spans="1:2" x14ac:dyDescent="0.2">
      <c r="A306" s="144"/>
      <c r="B306" s="144"/>
    </row>
    <row r="307" spans="1:2" x14ac:dyDescent="0.2">
      <c r="A307" s="144"/>
      <c r="B307" s="144"/>
    </row>
    <row r="308" spans="1:2" x14ac:dyDescent="0.2">
      <c r="A308" s="144"/>
      <c r="B308" s="144"/>
    </row>
    <row r="309" spans="1:2" x14ac:dyDescent="0.2">
      <c r="A309" s="144"/>
      <c r="B309" s="144"/>
    </row>
    <row r="310" spans="1:2" x14ac:dyDescent="0.2">
      <c r="A310" s="144"/>
      <c r="B310" s="144"/>
    </row>
    <row r="311" spans="1:2" x14ac:dyDescent="0.2">
      <c r="A311" s="144"/>
      <c r="B311" s="144"/>
    </row>
    <row r="312" spans="1:2" x14ac:dyDescent="0.2">
      <c r="A312" s="144"/>
      <c r="B312" s="144"/>
    </row>
    <row r="313" spans="1:2" x14ac:dyDescent="0.2">
      <c r="A313" s="144"/>
      <c r="B313" s="144"/>
    </row>
    <row r="314" spans="1:2" x14ac:dyDescent="0.2">
      <c r="A314" s="144"/>
      <c r="B314" s="144"/>
    </row>
    <row r="315" spans="1:2" x14ac:dyDescent="0.2">
      <c r="A315" s="144"/>
      <c r="B315" s="144"/>
    </row>
    <row r="316" spans="1:2" x14ac:dyDescent="0.2">
      <c r="A316" s="144"/>
      <c r="B316" s="144"/>
    </row>
    <row r="317" spans="1:2" x14ac:dyDescent="0.2">
      <c r="A317" s="144"/>
      <c r="B317" s="144"/>
    </row>
    <row r="318" spans="1:2" x14ac:dyDescent="0.2">
      <c r="A318" s="144"/>
      <c r="B318" s="144"/>
    </row>
    <row r="319" spans="1:2" x14ac:dyDescent="0.2">
      <c r="A319" s="144"/>
      <c r="B319" s="144"/>
    </row>
    <row r="320" spans="1:2" x14ac:dyDescent="0.2">
      <c r="A320" s="144"/>
      <c r="B320" s="144"/>
    </row>
    <row r="321" spans="1:2" x14ac:dyDescent="0.2">
      <c r="A321" s="144"/>
      <c r="B321" s="144"/>
    </row>
    <row r="322" spans="1:2" x14ac:dyDescent="0.2">
      <c r="A322" s="144"/>
      <c r="B322" s="144"/>
    </row>
    <row r="323" spans="1:2" x14ac:dyDescent="0.2">
      <c r="A323" s="144"/>
      <c r="B323" s="144"/>
    </row>
    <row r="324" spans="1:2" x14ac:dyDescent="0.2">
      <c r="A324" s="144"/>
      <c r="B324" s="144"/>
    </row>
    <row r="325" spans="1:2" x14ac:dyDescent="0.2">
      <c r="A325" s="144"/>
      <c r="B325" s="144"/>
    </row>
    <row r="326" spans="1:2" x14ac:dyDescent="0.2">
      <c r="A326" s="144"/>
      <c r="B326" s="144"/>
    </row>
    <row r="327" spans="1:2" x14ac:dyDescent="0.2">
      <c r="A327" s="144"/>
      <c r="B327" s="144"/>
    </row>
    <row r="328" spans="1:2" x14ac:dyDescent="0.2">
      <c r="A328" s="144"/>
      <c r="B328" s="144"/>
    </row>
    <row r="329" spans="1:2" x14ac:dyDescent="0.2">
      <c r="A329" s="144"/>
      <c r="B329" s="144"/>
    </row>
    <row r="330" spans="1:2" x14ac:dyDescent="0.2">
      <c r="A330" s="144"/>
      <c r="B330" s="144"/>
    </row>
    <row r="331" spans="1:2" x14ac:dyDescent="0.2">
      <c r="A331" s="144"/>
      <c r="B331" s="144"/>
    </row>
    <row r="332" spans="1:2" x14ac:dyDescent="0.2">
      <c r="A332" s="144"/>
      <c r="B332" s="144"/>
    </row>
    <row r="333" spans="1:2" x14ac:dyDescent="0.2">
      <c r="A333" s="144"/>
      <c r="B333" s="144"/>
    </row>
    <row r="334" spans="1:2" x14ac:dyDescent="0.2">
      <c r="A334" s="144"/>
      <c r="B334" s="144"/>
    </row>
    <row r="335" spans="1:2" x14ac:dyDescent="0.2">
      <c r="A335" s="144"/>
      <c r="B335" s="144"/>
    </row>
    <row r="336" spans="1:2" x14ac:dyDescent="0.2">
      <c r="A336" s="144"/>
      <c r="B336" s="144"/>
    </row>
    <row r="337" spans="1:2" x14ac:dyDescent="0.2">
      <c r="A337" s="144"/>
      <c r="B337" s="144"/>
    </row>
    <row r="338" spans="1:2" x14ac:dyDescent="0.2">
      <c r="A338" s="144"/>
      <c r="B338" s="144"/>
    </row>
    <row r="339" spans="1:2" x14ac:dyDescent="0.2">
      <c r="A339" s="144"/>
      <c r="B339" s="144"/>
    </row>
    <row r="340" spans="1:2" x14ac:dyDescent="0.2">
      <c r="A340" s="144"/>
      <c r="B340" s="144"/>
    </row>
    <row r="341" spans="1:2" x14ac:dyDescent="0.2">
      <c r="A341" s="144"/>
      <c r="B341" s="144"/>
    </row>
    <row r="342" spans="1:2" x14ac:dyDescent="0.2">
      <c r="A342" s="144"/>
      <c r="B342" s="144"/>
    </row>
    <row r="343" spans="1:2" x14ac:dyDescent="0.2">
      <c r="A343" s="144"/>
      <c r="B343" s="144"/>
    </row>
    <row r="344" spans="1:2" x14ac:dyDescent="0.2">
      <c r="A344" s="144"/>
      <c r="B344" s="144"/>
    </row>
    <row r="345" spans="1:2" x14ac:dyDescent="0.2">
      <c r="A345" s="144"/>
      <c r="B345" s="144"/>
    </row>
    <row r="346" spans="1:2" x14ac:dyDescent="0.2">
      <c r="A346" s="144"/>
      <c r="B346" s="144"/>
    </row>
    <row r="347" spans="1:2" x14ac:dyDescent="0.2">
      <c r="A347" s="144"/>
      <c r="B347" s="144"/>
    </row>
    <row r="348" spans="1:2" x14ac:dyDescent="0.2">
      <c r="A348" s="144"/>
      <c r="B348" s="144"/>
    </row>
    <row r="349" spans="1:2" x14ac:dyDescent="0.2">
      <c r="A349" s="144"/>
      <c r="B349" s="144"/>
    </row>
    <row r="350" spans="1:2" x14ac:dyDescent="0.2">
      <c r="A350" s="144"/>
      <c r="B350" s="144"/>
    </row>
    <row r="351" spans="1:2" x14ac:dyDescent="0.2">
      <c r="A351" s="144"/>
      <c r="B351" s="144"/>
    </row>
    <row r="352" spans="1:2" x14ac:dyDescent="0.2">
      <c r="A352" s="144"/>
      <c r="B352" s="144"/>
    </row>
    <row r="353" spans="1:2" x14ac:dyDescent="0.2">
      <c r="A353" s="144"/>
      <c r="B353" s="144"/>
    </row>
    <row r="354" spans="1:2" x14ac:dyDescent="0.2">
      <c r="A354" s="144"/>
      <c r="B354" s="144"/>
    </row>
    <row r="355" spans="1:2" x14ac:dyDescent="0.2">
      <c r="A355" s="144"/>
      <c r="B355" s="144"/>
    </row>
    <row r="356" spans="1:2" x14ac:dyDescent="0.2">
      <c r="A356" s="144"/>
      <c r="B356" s="144"/>
    </row>
    <row r="357" spans="1:2" x14ac:dyDescent="0.2">
      <c r="A357" s="144"/>
      <c r="B357" s="144"/>
    </row>
    <row r="358" spans="1:2" x14ac:dyDescent="0.2">
      <c r="A358" s="144"/>
      <c r="B358" s="144"/>
    </row>
    <row r="359" spans="1:2" x14ac:dyDescent="0.2">
      <c r="A359" s="144"/>
      <c r="B359" s="144"/>
    </row>
    <row r="360" spans="1:2" x14ac:dyDescent="0.2">
      <c r="A360" s="144"/>
      <c r="B360" s="144"/>
    </row>
    <row r="361" spans="1:2" x14ac:dyDescent="0.2">
      <c r="A361" s="144"/>
      <c r="B361" s="144"/>
    </row>
    <row r="362" spans="1:2" x14ac:dyDescent="0.2">
      <c r="A362" s="144"/>
      <c r="B362" s="144"/>
    </row>
    <row r="363" spans="1:2" x14ac:dyDescent="0.2">
      <c r="A363" s="144"/>
      <c r="B363" s="144"/>
    </row>
    <row r="364" spans="1:2" x14ac:dyDescent="0.2">
      <c r="A364" s="144"/>
      <c r="B364" s="144"/>
    </row>
    <row r="365" spans="1:2" x14ac:dyDescent="0.2">
      <c r="A365" s="144"/>
      <c r="B365" s="144"/>
    </row>
    <row r="366" spans="1:2" x14ac:dyDescent="0.2">
      <c r="A366" s="144"/>
      <c r="B366" s="144"/>
    </row>
    <row r="367" spans="1:2" x14ac:dyDescent="0.2">
      <c r="A367" s="144"/>
      <c r="B367" s="144"/>
    </row>
    <row r="368" spans="1:2" x14ac:dyDescent="0.2">
      <c r="A368" s="144"/>
      <c r="B368" s="144"/>
    </row>
    <row r="369" spans="1:2" x14ac:dyDescent="0.2">
      <c r="A369" s="144"/>
      <c r="B369" s="144"/>
    </row>
    <row r="370" spans="1:2" x14ac:dyDescent="0.2">
      <c r="A370" s="144"/>
      <c r="B370" s="144"/>
    </row>
    <row r="371" spans="1:2" x14ac:dyDescent="0.2">
      <c r="A371" s="144"/>
      <c r="B371" s="144"/>
    </row>
    <row r="372" spans="1:2" x14ac:dyDescent="0.2">
      <c r="A372" s="144"/>
      <c r="B372" s="144"/>
    </row>
    <row r="373" spans="1:2" x14ac:dyDescent="0.2">
      <c r="A373" s="144"/>
      <c r="B373" s="144"/>
    </row>
    <row r="374" spans="1:2" x14ac:dyDescent="0.2">
      <c r="A374" s="144"/>
      <c r="B374" s="144"/>
    </row>
    <row r="375" spans="1:2" x14ac:dyDescent="0.2">
      <c r="A375" s="144"/>
      <c r="B375" s="144"/>
    </row>
    <row r="376" spans="1:2" x14ac:dyDescent="0.2">
      <c r="A376" s="144"/>
      <c r="B376" s="144"/>
    </row>
    <row r="377" spans="1:2" x14ac:dyDescent="0.2">
      <c r="A377" s="144"/>
      <c r="B377" s="144"/>
    </row>
    <row r="378" spans="1:2" x14ac:dyDescent="0.2">
      <c r="A378" s="144"/>
      <c r="B378" s="144"/>
    </row>
    <row r="379" spans="1:2" x14ac:dyDescent="0.2">
      <c r="A379" s="144"/>
      <c r="B379" s="144"/>
    </row>
    <row r="380" spans="1:2" x14ac:dyDescent="0.2">
      <c r="A380" s="144"/>
      <c r="B380" s="144"/>
    </row>
    <row r="381" spans="1:2" x14ac:dyDescent="0.2">
      <c r="A381" s="144"/>
      <c r="B381" s="144"/>
    </row>
    <row r="382" spans="1:2" x14ac:dyDescent="0.2">
      <c r="A382" s="144"/>
      <c r="B382" s="144"/>
    </row>
    <row r="383" spans="1:2" x14ac:dyDescent="0.2">
      <c r="A383" s="144"/>
      <c r="B383" s="144"/>
    </row>
    <row r="384" spans="1:2" x14ac:dyDescent="0.2">
      <c r="A384" s="144"/>
      <c r="B384" s="144"/>
    </row>
    <row r="385" spans="1:2" x14ac:dyDescent="0.2">
      <c r="A385" s="144"/>
      <c r="B385" s="144"/>
    </row>
    <row r="386" spans="1:2" x14ac:dyDescent="0.2">
      <c r="A386" s="144"/>
      <c r="B386" s="144"/>
    </row>
    <row r="387" spans="1:2" x14ac:dyDescent="0.2">
      <c r="A387" s="144"/>
      <c r="B387" s="144"/>
    </row>
    <row r="388" spans="1:2" x14ac:dyDescent="0.2">
      <c r="A388" s="144"/>
      <c r="B388" s="144"/>
    </row>
    <row r="389" spans="1:2" x14ac:dyDescent="0.2">
      <c r="A389" s="144"/>
      <c r="B389" s="144"/>
    </row>
    <row r="390" spans="1:2" x14ac:dyDescent="0.2">
      <c r="A390" s="144"/>
      <c r="B390" s="144"/>
    </row>
    <row r="391" spans="1:2" x14ac:dyDescent="0.2">
      <c r="A391" s="144"/>
      <c r="B391" s="144"/>
    </row>
    <row r="392" spans="1:2" x14ac:dyDescent="0.2">
      <c r="A392" s="144"/>
      <c r="B392" s="144"/>
    </row>
    <row r="393" spans="1:2" x14ac:dyDescent="0.2">
      <c r="A393" s="144"/>
      <c r="B393" s="144"/>
    </row>
    <row r="394" spans="1:2" x14ac:dyDescent="0.2">
      <c r="A394" s="144"/>
      <c r="B394" s="144"/>
    </row>
    <row r="395" spans="1:2" x14ac:dyDescent="0.2">
      <c r="A395" s="144"/>
      <c r="B395" s="144"/>
    </row>
    <row r="396" spans="1:2" x14ac:dyDescent="0.2">
      <c r="A396" s="144"/>
      <c r="B396" s="144"/>
    </row>
    <row r="397" spans="1:2" x14ac:dyDescent="0.2">
      <c r="A397" s="144"/>
      <c r="B397" s="144"/>
    </row>
    <row r="398" spans="1:2" x14ac:dyDescent="0.2">
      <c r="A398" s="144"/>
      <c r="B398" s="144"/>
    </row>
    <row r="399" spans="1:2" x14ac:dyDescent="0.2">
      <c r="A399" s="144"/>
      <c r="B399" s="144"/>
    </row>
    <row r="400" spans="1:2" x14ac:dyDescent="0.2">
      <c r="A400" s="144"/>
      <c r="B400" s="144"/>
    </row>
    <row r="401" spans="1:2" x14ac:dyDescent="0.2">
      <c r="A401" s="144"/>
      <c r="B401" s="144"/>
    </row>
    <row r="402" spans="1:2" x14ac:dyDescent="0.2">
      <c r="A402" s="144"/>
      <c r="B402" s="144"/>
    </row>
    <row r="403" spans="1:2" x14ac:dyDescent="0.2">
      <c r="A403" s="144"/>
      <c r="B403" s="144"/>
    </row>
    <row r="404" spans="1:2" x14ac:dyDescent="0.2">
      <c r="A404" s="144"/>
      <c r="B404" s="144"/>
    </row>
    <row r="405" spans="1:2" x14ac:dyDescent="0.2">
      <c r="A405" s="144"/>
      <c r="B405" s="144"/>
    </row>
    <row r="406" spans="1:2" x14ac:dyDescent="0.2">
      <c r="A406" s="144"/>
      <c r="B406" s="144"/>
    </row>
    <row r="407" spans="1:2" x14ac:dyDescent="0.2">
      <c r="A407" s="144"/>
      <c r="B407" s="144"/>
    </row>
    <row r="408" spans="1:2" x14ac:dyDescent="0.2">
      <c r="A408" s="144"/>
      <c r="B408" s="144"/>
    </row>
    <row r="409" spans="1:2" x14ac:dyDescent="0.2">
      <c r="A409" s="144"/>
      <c r="B409" s="144"/>
    </row>
    <row r="410" spans="1:2" x14ac:dyDescent="0.2">
      <c r="A410" s="144"/>
      <c r="B410" s="144"/>
    </row>
    <row r="411" spans="1:2" x14ac:dyDescent="0.2">
      <c r="A411" s="144"/>
      <c r="B411" s="144"/>
    </row>
    <row r="412" spans="1:2" x14ac:dyDescent="0.2">
      <c r="A412" s="144"/>
      <c r="B412" s="144"/>
    </row>
    <row r="413" spans="1:2" x14ac:dyDescent="0.2">
      <c r="A413" s="144"/>
      <c r="B413" s="144"/>
    </row>
    <row r="414" spans="1:2" x14ac:dyDescent="0.2">
      <c r="A414" s="144"/>
      <c r="B414" s="144"/>
    </row>
    <row r="415" spans="1:2" x14ac:dyDescent="0.2">
      <c r="A415" s="144"/>
      <c r="B415" s="144"/>
    </row>
    <row r="416" spans="1:2" x14ac:dyDescent="0.2">
      <c r="A416" s="144"/>
      <c r="B416" s="144"/>
    </row>
    <row r="417" spans="1:2" x14ac:dyDescent="0.2">
      <c r="A417" s="144"/>
      <c r="B417" s="144"/>
    </row>
    <row r="418" spans="1:2" x14ac:dyDescent="0.2">
      <c r="A418" s="144"/>
      <c r="B418" s="144"/>
    </row>
    <row r="419" spans="1:2" x14ac:dyDescent="0.2">
      <c r="A419" s="144"/>
      <c r="B419" s="144"/>
    </row>
    <row r="420" spans="1:2" x14ac:dyDescent="0.2">
      <c r="A420" s="144"/>
      <c r="B420" s="144"/>
    </row>
    <row r="421" spans="1:2" x14ac:dyDescent="0.2">
      <c r="A421" s="144"/>
      <c r="B421" s="144"/>
    </row>
    <row r="422" spans="1:2" x14ac:dyDescent="0.2">
      <c r="A422" s="144"/>
      <c r="B422" s="144"/>
    </row>
    <row r="423" spans="1:2" x14ac:dyDescent="0.2">
      <c r="A423" s="144"/>
      <c r="B423" s="144"/>
    </row>
    <row r="424" spans="1:2" x14ac:dyDescent="0.2">
      <c r="A424" s="144"/>
      <c r="B424" s="144"/>
    </row>
    <row r="425" spans="1:2" x14ac:dyDescent="0.2">
      <c r="A425" s="144"/>
      <c r="B425" s="144"/>
    </row>
    <row r="426" spans="1:2" x14ac:dyDescent="0.2">
      <c r="A426" s="144"/>
      <c r="B426" s="144"/>
    </row>
    <row r="427" spans="1:2" x14ac:dyDescent="0.2">
      <c r="A427" s="144"/>
      <c r="B427" s="144"/>
    </row>
    <row r="428" spans="1:2" x14ac:dyDescent="0.2">
      <c r="A428" s="144"/>
      <c r="B428" s="144"/>
    </row>
    <row r="429" spans="1:2" x14ac:dyDescent="0.2">
      <c r="A429" s="144"/>
      <c r="B429" s="144"/>
    </row>
    <row r="430" spans="1:2" x14ac:dyDescent="0.2">
      <c r="A430" s="144"/>
      <c r="B430" s="144"/>
    </row>
    <row r="431" spans="1:2" x14ac:dyDescent="0.2">
      <c r="A431" s="144"/>
      <c r="B431" s="144"/>
    </row>
    <row r="432" spans="1:2" x14ac:dyDescent="0.2">
      <c r="A432" s="144"/>
      <c r="B432" s="144"/>
    </row>
    <row r="433" spans="1:2" x14ac:dyDescent="0.2">
      <c r="A433" s="144"/>
      <c r="B433" s="144"/>
    </row>
    <row r="434" spans="1:2" x14ac:dyDescent="0.2">
      <c r="A434" s="144"/>
      <c r="B434" s="144"/>
    </row>
    <row r="435" spans="1:2" x14ac:dyDescent="0.2">
      <c r="A435" s="144"/>
      <c r="B435" s="144"/>
    </row>
    <row r="436" spans="1:2" x14ac:dyDescent="0.2">
      <c r="A436" s="144"/>
      <c r="B436" s="144"/>
    </row>
    <row r="437" spans="1:2" x14ac:dyDescent="0.2">
      <c r="A437" s="144"/>
      <c r="B437" s="144"/>
    </row>
    <row r="438" spans="1:2" x14ac:dyDescent="0.2">
      <c r="A438" s="144"/>
      <c r="B438" s="144"/>
    </row>
    <row r="439" spans="1:2" x14ac:dyDescent="0.2">
      <c r="A439" s="144"/>
      <c r="B439" s="144"/>
    </row>
    <row r="440" spans="1:2" x14ac:dyDescent="0.2">
      <c r="A440" s="144"/>
      <c r="B440" s="144"/>
    </row>
    <row r="441" spans="1:2" x14ac:dyDescent="0.2">
      <c r="A441" s="144"/>
      <c r="B441" s="144"/>
    </row>
    <row r="442" spans="1:2" x14ac:dyDescent="0.2">
      <c r="A442" s="144"/>
      <c r="B442" s="144"/>
    </row>
    <row r="443" spans="1:2" x14ac:dyDescent="0.2">
      <c r="A443" s="144"/>
      <c r="B443" s="144"/>
    </row>
    <row r="444" spans="1:2" x14ac:dyDescent="0.2">
      <c r="A444" s="144"/>
      <c r="B444" s="144"/>
    </row>
    <row r="445" spans="1:2" x14ac:dyDescent="0.2">
      <c r="A445" s="144"/>
      <c r="B445" s="144"/>
    </row>
    <row r="446" spans="1:2" x14ac:dyDescent="0.2">
      <c r="A446" s="144"/>
      <c r="B446" s="144"/>
    </row>
    <row r="447" spans="1:2" x14ac:dyDescent="0.2">
      <c r="A447" s="144"/>
      <c r="B447" s="144"/>
    </row>
    <row r="448" spans="1:2" x14ac:dyDescent="0.2">
      <c r="A448" s="144"/>
      <c r="B448" s="144"/>
    </row>
    <row r="449" spans="1:2" x14ac:dyDescent="0.2">
      <c r="A449" s="144"/>
      <c r="B449" s="144"/>
    </row>
    <row r="450" spans="1:2" x14ac:dyDescent="0.2">
      <c r="A450" s="144"/>
      <c r="B450" s="144"/>
    </row>
    <row r="451" spans="1:2" x14ac:dyDescent="0.2">
      <c r="A451" s="144"/>
      <c r="B451" s="144"/>
    </row>
    <row r="452" spans="1:2" x14ac:dyDescent="0.2">
      <c r="A452" s="144"/>
      <c r="B452" s="144"/>
    </row>
    <row r="453" spans="1:2" x14ac:dyDescent="0.2">
      <c r="A453" s="144"/>
      <c r="B453" s="144"/>
    </row>
    <row r="454" spans="1:2" x14ac:dyDescent="0.2">
      <c r="A454" s="144"/>
      <c r="B454" s="144"/>
    </row>
    <row r="455" spans="1:2" x14ac:dyDescent="0.2">
      <c r="A455" s="144"/>
      <c r="B455" s="144"/>
    </row>
    <row r="456" spans="1:2" x14ac:dyDescent="0.2">
      <c r="A456" s="144"/>
      <c r="B456" s="144"/>
    </row>
    <row r="457" spans="1:2" x14ac:dyDescent="0.2">
      <c r="A457" s="144"/>
      <c r="B457" s="144"/>
    </row>
    <row r="458" spans="1:2" x14ac:dyDescent="0.2">
      <c r="A458" s="144"/>
      <c r="B458" s="144"/>
    </row>
    <row r="459" spans="1:2" x14ac:dyDescent="0.2">
      <c r="A459" s="144"/>
      <c r="B459" s="144"/>
    </row>
    <row r="460" spans="1:2" x14ac:dyDescent="0.2">
      <c r="A460" s="144"/>
      <c r="B460" s="144"/>
    </row>
    <row r="461" spans="1:2" x14ac:dyDescent="0.2">
      <c r="A461" s="144"/>
      <c r="B461" s="144"/>
    </row>
    <row r="462" spans="1:2" x14ac:dyDescent="0.2">
      <c r="A462" s="144"/>
      <c r="B462" s="144"/>
    </row>
    <row r="463" spans="1:2" x14ac:dyDescent="0.2">
      <c r="A463" s="144"/>
      <c r="B463" s="144"/>
    </row>
    <row r="464" spans="1:2" x14ac:dyDescent="0.2">
      <c r="A464" s="144"/>
      <c r="B464" s="144"/>
    </row>
    <row r="465" spans="1:2" x14ac:dyDescent="0.2">
      <c r="A465" s="144"/>
      <c r="B465" s="144"/>
    </row>
    <row r="466" spans="1:2" x14ac:dyDescent="0.2">
      <c r="A466" s="144"/>
      <c r="B466" s="144"/>
    </row>
    <row r="467" spans="1:2" x14ac:dyDescent="0.2">
      <c r="A467" s="144"/>
      <c r="B467" s="144"/>
    </row>
    <row r="468" spans="1:2" x14ac:dyDescent="0.2">
      <c r="A468" s="144"/>
      <c r="B468" s="144"/>
    </row>
    <row r="469" spans="1:2" x14ac:dyDescent="0.2">
      <c r="A469" s="144"/>
      <c r="B469" s="144"/>
    </row>
    <row r="470" spans="1:2" x14ac:dyDescent="0.2">
      <c r="A470" s="144"/>
      <c r="B470" s="144"/>
    </row>
    <row r="471" spans="1:2" x14ac:dyDescent="0.2">
      <c r="A471" s="144"/>
      <c r="B471" s="144"/>
    </row>
    <row r="472" spans="1:2" x14ac:dyDescent="0.2">
      <c r="A472" s="144"/>
      <c r="B472" s="144"/>
    </row>
    <row r="473" spans="1:2" x14ac:dyDescent="0.2">
      <c r="A473" s="144"/>
      <c r="B473" s="144"/>
    </row>
    <row r="474" spans="1:2" x14ac:dyDescent="0.2">
      <c r="A474" s="144"/>
      <c r="B474" s="144"/>
    </row>
    <row r="475" spans="1:2" x14ac:dyDescent="0.2">
      <c r="A475" s="144"/>
      <c r="B475" s="144"/>
    </row>
    <row r="476" spans="1:2" x14ac:dyDescent="0.2">
      <c r="A476" s="144"/>
      <c r="B476" s="144"/>
    </row>
    <row r="477" spans="1:2" x14ac:dyDescent="0.2">
      <c r="A477" s="144"/>
      <c r="B477" s="144"/>
    </row>
    <row r="478" spans="1:2" x14ac:dyDescent="0.2">
      <c r="A478" s="144"/>
      <c r="B478" s="144"/>
    </row>
    <row r="479" spans="1:2" x14ac:dyDescent="0.2">
      <c r="A479" s="144"/>
      <c r="B479" s="144"/>
    </row>
    <row r="480" spans="1:2" x14ac:dyDescent="0.2">
      <c r="A480" s="144"/>
      <c r="B480" s="144"/>
    </row>
    <row r="481" spans="1:2" x14ac:dyDescent="0.2">
      <c r="A481" s="144"/>
      <c r="B481" s="144"/>
    </row>
    <row r="482" spans="1:2" x14ac:dyDescent="0.2">
      <c r="A482" s="144"/>
      <c r="B482" s="144"/>
    </row>
    <row r="483" spans="1:2" x14ac:dyDescent="0.2">
      <c r="A483" s="144"/>
      <c r="B483" s="144"/>
    </row>
    <row r="484" spans="1:2" x14ac:dyDescent="0.2">
      <c r="A484" s="144"/>
      <c r="B484" s="144"/>
    </row>
    <row r="485" spans="1:2" x14ac:dyDescent="0.2">
      <c r="A485" s="144"/>
      <c r="B485" s="144"/>
    </row>
    <row r="486" spans="1:2" x14ac:dyDescent="0.2">
      <c r="A486" s="144"/>
      <c r="B486" s="144"/>
    </row>
    <row r="487" spans="1:2" x14ac:dyDescent="0.2">
      <c r="A487" s="144"/>
      <c r="B487" s="144"/>
    </row>
    <row r="488" spans="1:2" x14ac:dyDescent="0.2">
      <c r="A488" s="144"/>
      <c r="B488" s="144"/>
    </row>
    <row r="489" spans="1:2" x14ac:dyDescent="0.2">
      <c r="A489" s="144"/>
      <c r="B489" s="144"/>
    </row>
    <row r="490" spans="1:2" x14ac:dyDescent="0.2">
      <c r="A490" s="144"/>
      <c r="B490" s="144"/>
    </row>
    <row r="491" spans="1:2" x14ac:dyDescent="0.2">
      <c r="A491" s="144"/>
      <c r="B491" s="144"/>
    </row>
    <row r="492" spans="1:2" x14ac:dyDescent="0.2">
      <c r="A492" s="144"/>
      <c r="B492" s="144"/>
    </row>
    <row r="493" spans="1:2" x14ac:dyDescent="0.2">
      <c r="A493" s="144"/>
      <c r="B493" s="144"/>
    </row>
    <row r="494" spans="1:2" x14ac:dyDescent="0.2">
      <c r="A494" s="144"/>
      <c r="B494" s="144"/>
    </row>
    <row r="495" spans="1:2" x14ac:dyDescent="0.2">
      <c r="A495" s="144"/>
      <c r="B495" s="144"/>
    </row>
    <row r="496" spans="1:2" x14ac:dyDescent="0.2">
      <c r="A496" s="144"/>
      <c r="B496" s="144"/>
    </row>
    <row r="497" spans="1:2" x14ac:dyDescent="0.2">
      <c r="A497" s="144"/>
      <c r="B497" s="144"/>
    </row>
    <row r="498" spans="1:2" x14ac:dyDescent="0.2">
      <c r="A498" s="144"/>
      <c r="B498" s="144"/>
    </row>
    <row r="499" spans="1:2" x14ac:dyDescent="0.2">
      <c r="A499" s="144"/>
      <c r="B499" s="144"/>
    </row>
    <row r="500" spans="1:2" x14ac:dyDescent="0.2">
      <c r="A500" s="144"/>
      <c r="B500" s="144"/>
    </row>
    <row r="501" spans="1:2" x14ac:dyDescent="0.2">
      <c r="A501" s="144"/>
      <c r="B501" s="144"/>
    </row>
    <row r="502" spans="1:2" x14ac:dyDescent="0.2">
      <c r="A502" s="144"/>
      <c r="B502" s="144"/>
    </row>
    <row r="503" spans="1:2" x14ac:dyDescent="0.2">
      <c r="A503" s="144"/>
      <c r="B503" s="144"/>
    </row>
    <row r="504" spans="1:2" x14ac:dyDescent="0.2">
      <c r="A504" s="144"/>
      <c r="B504" s="144"/>
    </row>
    <row r="505" spans="1:2" x14ac:dyDescent="0.2">
      <c r="A505" s="144"/>
      <c r="B505" s="144"/>
    </row>
    <row r="506" spans="1:2" x14ac:dyDescent="0.2">
      <c r="A506" s="144"/>
      <c r="B506" s="144"/>
    </row>
    <row r="507" spans="1:2" x14ac:dyDescent="0.2">
      <c r="A507" s="144"/>
      <c r="B507" s="144"/>
    </row>
    <row r="508" spans="1:2" x14ac:dyDescent="0.2">
      <c r="A508" s="144"/>
      <c r="B508" s="144"/>
    </row>
    <row r="509" spans="1:2" x14ac:dyDescent="0.2">
      <c r="A509" s="144"/>
      <c r="B509" s="144"/>
    </row>
    <row r="510" spans="1:2" x14ac:dyDescent="0.2">
      <c r="A510" s="144"/>
      <c r="B510" s="144"/>
    </row>
    <row r="511" spans="1:2" x14ac:dyDescent="0.2">
      <c r="A511" s="144"/>
      <c r="B511" s="144"/>
    </row>
    <row r="512" spans="1:2" x14ac:dyDescent="0.2">
      <c r="A512" s="144"/>
      <c r="B512" s="144"/>
    </row>
    <row r="513" spans="1:2" x14ac:dyDescent="0.2">
      <c r="A513" s="144"/>
      <c r="B513" s="144"/>
    </row>
    <row r="514" spans="1:2" x14ac:dyDescent="0.2">
      <c r="A514" s="144"/>
      <c r="B514" s="144"/>
    </row>
    <row r="515" spans="1:2" x14ac:dyDescent="0.2">
      <c r="A515" s="144"/>
      <c r="B515" s="144"/>
    </row>
    <row r="516" spans="1:2" x14ac:dyDescent="0.2">
      <c r="A516" s="144"/>
      <c r="B516" s="144"/>
    </row>
    <row r="517" spans="1:2" x14ac:dyDescent="0.2">
      <c r="A517" s="144"/>
      <c r="B517" s="144"/>
    </row>
    <row r="518" spans="1:2" x14ac:dyDescent="0.2">
      <c r="A518" s="144"/>
      <c r="B518" s="144"/>
    </row>
    <row r="519" spans="1:2" x14ac:dyDescent="0.2">
      <c r="A519" s="144"/>
      <c r="B519" s="144"/>
    </row>
    <row r="520" spans="1:2" x14ac:dyDescent="0.2">
      <c r="A520" s="144"/>
      <c r="B520" s="144"/>
    </row>
    <row r="521" spans="1:2" x14ac:dyDescent="0.2">
      <c r="A521" s="144"/>
      <c r="B521" s="144"/>
    </row>
    <row r="522" spans="1:2" x14ac:dyDescent="0.2">
      <c r="A522" s="144"/>
      <c r="B522" s="144"/>
    </row>
    <row r="523" spans="1:2" x14ac:dyDescent="0.2">
      <c r="A523" s="144"/>
      <c r="B523" s="144"/>
    </row>
    <row r="524" spans="1:2" x14ac:dyDescent="0.2">
      <c r="A524" s="144"/>
      <c r="B524" s="144"/>
    </row>
    <row r="525" spans="1:2" x14ac:dyDescent="0.2">
      <c r="A525" s="144"/>
      <c r="B525" s="144"/>
    </row>
    <row r="526" spans="1:2" x14ac:dyDescent="0.2">
      <c r="A526" s="144"/>
      <c r="B526" s="144"/>
    </row>
    <row r="527" spans="1:2" x14ac:dyDescent="0.2">
      <c r="A527" s="144"/>
      <c r="B527" s="144"/>
    </row>
    <row r="528" spans="1:2" x14ac:dyDescent="0.2">
      <c r="A528" s="144"/>
      <c r="B528" s="144"/>
    </row>
    <row r="529" spans="1:2" x14ac:dyDescent="0.2">
      <c r="A529" s="144"/>
      <c r="B529" s="144"/>
    </row>
    <row r="530" spans="1:2" x14ac:dyDescent="0.2">
      <c r="A530" s="144"/>
      <c r="B530" s="144"/>
    </row>
    <row r="531" spans="1:2" x14ac:dyDescent="0.2">
      <c r="A531" s="144"/>
      <c r="B531" s="144"/>
    </row>
    <row r="532" spans="1:2" x14ac:dyDescent="0.2">
      <c r="A532" s="144"/>
      <c r="B532" s="144"/>
    </row>
    <row r="533" spans="1:2" x14ac:dyDescent="0.2">
      <c r="A533" s="144"/>
      <c r="B533" s="144"/>
    </row>
    <row r="534" spans="1:2" x14ac:dyDescent="0.2">
      <c r="A534" s="144"/>
      <c r="B534" s="144"/>
    </row>
    <row r="535" spans="1:2" x14ac:dyDescent="0.2">
      <c r="A535" s="144"/>
      <c r="B535" s="144"/>
    </row>
    <row r="536" spans="1:2" x14ac:dyDescent="0.2">
      <c r="A536" s="144"/>
      <c r="B536" s="144"/>
    </row>
    <row r="537" spans="1:2" x14ac:dyDescent="0.2">
      <c r="A537" s="144"/>
      <c r="B537" s="144"/>
    </row>
    <row r="538" spans="1:2" x14ac:dyDescent="0.2">
      <c r="A538" s="144"/>
      <c r="B538" s="144"/>
    </row>
    <row r="539" spans="1:2" x14ac:dyDescent="0.2">
      <c r="A539" s="144"/>
      <c r="B539" s="144"/>
    </row>
    <row r="540" spans="1:2" x14ac:dyDescent="0.2">
      <c r="A540" s="144"/>
      <c r="B540" s="144"/>
    </row>
    <row r="541" spans="1:2" x14ac:dyDescent="0.2">
      <c r="A541" s="144"/>
      <c r="B541" s="144"/>
    </row>
    <row r="542" spans="1:2" x14ac:dyDescent="0.2">
      <c r="A542" s="144"/>
      <c r="B542" s="144"/>
    </row>
    <row r="543" spans="1:2" x14ac:dyDescent="0.2">
      <c r="A543" s="144"/>
      <c r="B543" s="144"/>
    </row>
    <row r="544" spans="1:2" x14ac:dyDescent="0.2">
      <c r="A544" s="144"/>
      <c r="B544" s="144"/>
    </row>
    <row r="545" spans="1:2" x14ac:dyDescent="0.2">
      <c r="A545" s="144"/>
      <c r="B545" s="144"/>
    </row>
    <row r="546" spans="1:2" x14ac:dyDescent="0.2">
      <c r="A546" s="144"/>
      <c r="B546" s="144"/>
    </row>
    <row r="547" spans="1:2" x14ac:dyDescent="0.2">
      <c r="A547" s="144"/>
      <c r="B547" s="144"/>
    </row>
    <row r="548" spans="1:2" x14ac:dyDescent="0.2">
      <c r="A548" s="144"/>
      <c r="B548" s="144"/>
    </row>
    <row r="549" spans="1:2" x14ac:dyDescent="0.2">
      <c r="A549" s="144"/>
      <c r="B549" s="144"/>
    </row>
    <row r="550" spans="1:2" x14ac:dyDescent="0.2">
      <c r="A550" s="144"/>
      <c r="B550" s="144"/>
    </row>
    <row r="551" spans="1:2" x14ac:dyDescent="0.2">
      <c r="A551" s="144"/>
      <c r="B551" s="144"/>
    </row>
    <row r="552" spans="1:2" x14ac:dyDescent="0.2">
      <c r="A552" s="144"/>
      <c r="B552" s="144"/>
    </row>
    <row r="553" spans="1:2" x14ac:dyDescent="0.2">
      <c r="A553" s="144"/>
      <c r="B553" s="144"/>
    </row>
    <row r="554" spans="1:2" x14ac:dyDescent="0.2">
      <c r="A554" s="144"/>
      <c r="B554" s="144"/>
    </row>
    <row r="555" spans="1:2" x14ac:dyDescent="0.2">
      <c r="A555" s="144"/>
      <c r="B555" s="144"/>
    </row>
    <row r="556" spans="1:2" x14ac:dyDescent="0.2">
      <c r="A556" s="144"/>
      <c r="B556" s="144"/>
    </row>
    <row r="557" spans="1:2" x14ac:dyDescent="0.2">
      <c r="A557" s="144"/>
      <c r="B557" s="144"/>
    </row>
    <row r="558" spans="1:2" x14ac:dyDescent="0.2">
      <c r="A558" s="144"/>
      <c r="B558" s="144"/>
    </row>
    <row r="559" spans="1:2" x14ac:dyDescent="0.2">
      <c r="A559" s="144"/>
      <c r="B559" s="144"/>
    </row>
    <row r="560" spans="1:2" x14ac:dyDescent="0.2">
      <c r="A560" s="144"/>
      <c r="B560" s="144"/>
    </row>
    <row r="561" spans="1:2" x14ac:dyDescent="0.2">
      <c r="A561" s="144"/>
      <c r="B561" s="144"/>
    </row>
    <row r="562" spans="1:2" x14ac:dyDescent="0.2">
      <c r="A562" s="144"/>
      <c r="B562" s="144"/>
    </row>
    <row r="563" spans="1:2" x14ac:dyDescent="0.2">
      <c r="A563" s="144"/>
      <c r="B563" s="144"/>
    </row>
    <row r="564" spans="1:2" x14ac:dyDescent="0.2">
      <c r="A564" s="144"/>
      <c r="B564" s="144"/>
    </row>
    <row r="565" spans="1:2" x14ac:dyDescent="0.2">
      <c r="A565" s="144"/>
      <c r="B565" s="144"/>
    </row>
    <row r="566" spans="1:2" x14ac:dyDescent="0.2">
      <c r="A566" s="144"/>
      <c r="B566" s="144"/>
    </row>
    <row r="567" spans="1:2" x14ac:dyDescent="0.2">
      <c r="A567" s="144"/>
      <c r="B567" s="144"/>
    </row>
    <row r="568" spans="1:2" x14ac:dyDescent="0.2">
      <c r="A568" s="144"/>
      <c r="B568" s="144"/>
    </row>
    <row r="569" spans="1:2" x14ac:dyDescent="0.2">
      <c r="A569" s="144"/>
      <c r="B569" s="144"/>
    </row>
    <row r="570" spans="1:2" x14ac:dyDescent="0.2">
      <c r="A570" s="144"/>
      <c r="B570" s="144"/>
    </row>
    <row r="571" spans="1:2" x14ac:dyDescent="0.2">
      <c r="A571" s="144"/>
      <c r="B571" s="144"/>
    </row>
    <row r="572" spans="1:2" x14ac:dyDescent="0.2">
      <c r="A572" s="144"/>
      <c r="B572" s="144"/>
    </row>
    <row r="573" spans="1:2" x14ac:dyDescent="0.2">
      <c r="A573" s="144"/>
      <c r="B573" s="144"/>
    </row>
    <row r="574" spans="1:2" x14ac:dyDescent="0.2">
      <c r="A574" s="144"/>
      <c r="B574" s="144"/>
    </row>
    <row r="575" spans="1:2" x14ac:dyDescent="0.2">
      <c r="A575" s="144"/>
      <c r="B575" s="144"/>
    </row>
    <row r="576" spans="1:2" x14ac:dyDescent="0.2">
      <c r="A576" s="144"/>
      <c r="B576" s="144"/>
    </row>
    <row r="577" spans="1:2" x14ac:dyDescent="0.2">
      <c r="A577" s="144"/>
      <c r="B577" s="144"/>
    </row>
    <row r="578" spans="1:2" x14ac:dyDescent="0.2">
      <c r="A578" s="144"/>
      <c r="B578" s="144"/>
    </row>
    <row r="579" spans="1:2" x14ac:dyDescent="0.2">
      <c r="A579" s="144"/>
      <c r="B579" s="144"/>
    </row>
    <row r="580" spans="1:2" x14ac:dyDescent="0.2">
      <c r="A580" s="144"/>
      <c r="B580" s="144"/>
    </row>
    <row r="581" spans="1:2" x14ac:dyDescent="0.2">
      <c r="A581" s="144"/>
      <c r="B581" s="144"/>
    </row>
    <row r="582" spans="1:2" x14ac:dyDescent="0.2">
      <c r="A582" s="144"/>
      <c r="B582" s="144"/>
    </row>
    <row r="583" spans="1:2" x14ac:dyDescent="0.2">
      <c r="A583" s="144"/>
      <c r="B583" s="144"/>
    </row>
    <row r="584" spans="1:2" x14ac:dyDescent="0.2">
      <c r="A584" s="144"/>
      <c r="B584" s="144"/>
    </row>
    <row r="585" spans="1:2" x14ac:dyDescent="0.2">
      <c r="A585" s="144"/>
      <c r="B585" s="144"/>
    </row>
    <row r="586" spans="1:2" x14ac:dyDescent="0.2">
      <c r="A586" s="144"/>
      <c r="B586" s="144"/>
    </row>
    <row r="587" spans="1:2" x14ac:dyDescent="0.2">
      <c r="A587" s="144"/>
      <c r="B587" s="144"/>
    </row>
    <row r="588" spans="1:2" x14ac:dyDescent="0.2">
      <c r="A588" s="144"/>
      <c r="B588" s="144"/>
    </row>
    <row r="589" spans="1:2" x14ac:dyDescent="0.2">
      <c r="A589" s="144"/>
      <c r="B589" s="144"/>
    </row>
    <row r="590" spans="1:2" x14ac:dyDescent="0.2">
      <c r="A590" s="144"/>
      <c r="B590" s="144"/>
    </row>
    <row r="591" spans="1:2" x14ac:dyDescent="0.2">
      <c r="A591" s="144"/>
      <c r="B591" s="144"/>
    </row>
    <row r="592" spans="1:2" x14ac:dyDescent="0.2">
      <c r="A592" s="144"/>
      <c r="B592" s="144"/>
    </row>
    <row r="593" spans="1:2" x14ac:dyDescent="0.2">
      <c r="A593" s="144"/>
      <c r="B593" s="144"/>
    </row>
    <row r="594" spans="1:2" x14ac:dyDescent="0.2">
      <c r="A594" s="144"/>
      <c r="B594" s="144"/>
    </row>
    <row r="595" spans="1:2" x14ac:dyDescent="0.2">
      <c r="A595" s="144"/>
      <c r="B595" s="144"/>
    </row>
    <row r="596" spans="1:2" x14ac:dyDescent="0.2">
      <c r="A596" s="144"/>
      <c r="B596" s="144"/>
    </row>
    <row r="597" spans="1:2" x14ac:dyDescent="0.2">
      <c r="A597" s="144"/>
      <c r="B597" s="144"/>
    </row>
    <row r="598" spans="1:2" x14ac:dyDescent="0.2">
      <c r="A598" s="144"/>
      <c r="B598" s="144"/>
    </row>
    <row r="599" spans="1:2" x14ac:dyDescent="0.2">
      <c r="A599" s="144"/>
      <c r="B599" s="144"/>
    </row>
    <row r="600" spans="1:2" x14ac:dyDescent="0.2">
      <c r="A600" s="144"/>
      <c r="B600" s="144"/>
    </row>
    <row r="601" spans="1:2" x14ac:dyDescent="0.2">
      <c r="A601" s="144"/>
      <c r="B601" s="144"/>
    </row>
    <row r="602" spans="1:2" x14ac:dyDescent="0.2">
      <c r="A602" s="144"/>
      <c r="B602" s="144"/>
    </row>
    <row r="603" spans="1:2" x14ac:dyDescent="0.2">
      <c r="A603" s="144"/>
      <c r="B603" s="144"/>
    </row>
    <row r="604" spans="1:2" x14ac:dyDescent="0.2">
      <c r="A604" s="144"/>
      <c r="B604" s="144"/>
    </row>
    <row r="605" spans="1:2" x14ac:dyDescent="0.2">
      <c r="A605" s="144"/>
      <c r="B605" s="144"/>
    </row>
    <row r="606" spans="1:2" x14ac:dyDescent="0.2">
      <c r="A606" s="144"/>
      <c r="B606" s="144"/>
    </row>
    <row r="607" spans="1:2" x14ac:dyDescent="0.2">
      <c r="A607" s="144"/>
      <c r="B607" s="144"/>
    </row>
    <row r="608" spans="1:2" x14ac:dyDescent="0.2">
      <c r="A608" s="144"/>
      <c r="B608" s="144"/>
    </row>
    <row r="609" spans="1:2" x14ac:dyDescent="0.2">
      <c r="A609" s="144"/>
      <c r="B609" s="144"/>
    </row>
    <row r="610" spans="1:2" x14ac:dyDescent="0.2">
      <c r="A610" s="144"/>
      <c r="B610" s="144"/>
    </row>
    <row r="611" spans="1:2" x14ac:dyDescent="0.2">
      <c r="A611" s="144"/>
      <c r="B611" s="144"/>
    </row>
    <row r="612" spans="1:2" x14ac:dyDescent="0.2">
      <c r="A612" s="144"/>
      <c r="B612" s="144"/>
    </row>
    <row r="613" spans="1:2" x14ac:dyDescent="0.2">
      <c r="A613" s="144"/>
      <c r="B613" s="144"/>
    </row>
    <row r="614" spans="1:2" x14ac:dyDescent="0.2">
      <c r="A614" s="144"/>
      <c r="B614" s="144"/>
    </row>
    <row r="615" spans="1:2" x14ac:dyDescent="0.2">
      <c r="A615" s="144"/>
      <c r="B615" s="144"/>
    </row>
    <row r="616" spans="1:2" x14ac:dyDescent="0.2">
      <c r="A616" s="144"/>
      <c r="B616" s="144"/>
    </row>
    <row r="617" spans="1:2" x14ac:dyDescent="0.2">
      <c r="A617" s="144"/>
      <c r="B617" s="144"/>
    </row>
    <row r="618" spans="1:2" x14ac:dyDescent="0.2">
      <c r="A618" s="144"/>
      <c r="B618" s="144"/>
    </row>
    <row r="619" spans="1:2" x14ac:dyDescent="0.2">
      <c r="A619" s="144"/>
      <c r="B619" s="144"/>
    </row>
    <row r="620" spans="1:2" x14ac:dyDescent="0.2">
      <c r="A620" s="144"/>
      <c r="B620" s="144"/>
    </row>
    <row r="621" spans="1:2" x14ac:dyDescent="0.2">
      <c r="A621" s="144"/>
      <c r="B621" s="144"/>
    </row>
    <row r="622" spans="1:2" x14ac:dyDescent="0.2">
      <c r="A622" s="144"/>
      <c r="B622" s="144"/>
    </row>
    <row r="623" spans="1:2" x14ac:dyDescent="0.2">
      <c r="A623" s="144"/>
      <c r="B623" s="144"/>
    </row>
    <row r="624" spans="1:2" x14ac:dyDescent="0.2">
      <c r="A624" s="144"/>
      <c r="B624" s="144"/>
    </row>
    <row r="625" spans="1:2" x14ac:dyDescent="0.2">
      <c r="A625" s="144"/>
      <c r="B625" s="144"/>
    </row>
    <row r="626" spans="1:2" x14ac:dyDescent="0.2">
      <c r="A626" s="144"/>
      <c r="B626" s="144"/>
    </row>
    <row r="627" spans="1:2" x14ac:dyDescent="0.2">
      <c r="A627" s="144"/>
      <c r="B627" s="144"/>
    </row>
    <row r="628" spans="1:2" x14ac:dyDescent="0.2">
      <c r="A628" s="144"/>
      <c r="B628" s="144"/>
    </row>
    <row r="629" spans="1:2" x14ac:dyDescent="0.2">
      <c r="A629" s="144"/>
      <c r="B629" s="144"/>
    </row>
    <row r="630" spans="1:2" x14ac:dyDescent="0.2">
      <c r="A630" s="144"/>
      <c r="B630" s="144"/>
    </row>
    <row r="631" spans="1:2" x14ac:dyDescent="0.2">
      <c r="A631" s="144"/>
      <c r="B631" s="144"/>
    </row>
    <row r="632" spans="1:2" x14ac:dyDescent="0.2">
      <c r="A632" s="144"/>
      <c r="B632" s="144"/>
    </row>
    <row r="633" spans="1:2" x14ac:dyDescent="0.2">
      <c r="A633" s="144"/>
      <c r="B633" s="144"/>
    </row>
    <row r="634" spans="1:2" x14ac:dyDescent="0.2">
      <c r="A634" s="144"/>
      <c r="B634" s="144"/>
    </row>
    <row r="635" spans="1:2" x14ac:dyDescent="0.2">
      <c r="A635" s="144"/>
      <c r="B635" s="144"/>
    </row>
    <row r="636" spans="1:2" x14ac:dyDescent="0.2">
      <c r="A636" s="144"/>
      <c r="B636" s="144"/>
    </row>
    <row r="637" spans="1:2" x14ac:dyDescent="0.2">
      <c r="A637" s="144"/>
      <c r="B637" s="144"/>
    </row>
    <row r="638" spans="1:2" x14ac:dyDescent="0.2">
      <c r="A638" s="144"/>
      <c r="B638" s="144"/>
    </row>
    <row r="639" spans="1:2" x14ac:dyDescent="0.2">
      <c r="A639" s="144"/>
      <c r="B639" s="144"/>
    </row>
    <row r="640" spans="1:2" x14ac:dyDescent="0.2">
      <c r="A640" s="144"/>
      <c r="B640" s="144"/>
    </row>
    <row r="641" spans="1:2" x14ac:dyDescent="0.2">
      <c r="A641" s="144"/>
      <c r="B641" s="144"/>
    </row>
    <row r="642" spans="1:2" x14ac:dyDescent="0.2">
      <c r="A642" s="144"/>
      <c r="B642" s="144"/>
    </row>
    <row r="643" spans="1:2" x14ac:dyDescent="0.2">
      <c r="A643" s="144"/>
      <c r="B643" s="144"/>
    </row>
    <row r="644" spans="1:2" x14ac:dyDescent="0.2">
      <c r="A644" s="144"/>
      <c r="B644" s="144"/>
    </row>
    <row r="645" spans="1:2" x14ac:dyDescent="0.2">
      <c r="A645" s="144"/>
      <c r="B645" s="144"/>
    </row>
    <row r="646" spans="1:2" x14ac:dyDescent="0.2">
      <c r="A646" s="144"/>
      <c r="B646" s="144"/>
    </row>
    <row r="647" spans="1:2" x14ac:dyDescent="0.2">
      <c r="A647" s="144"/>
      <c r="B647" s="144"/>
    </row>
    <row r="648" spans="1:2" x14ac:dyDescent="0.2">
      <c r="A648" s="144"/>
      <c r="B648" s="144"/>
    </row>
    <row r="649" spans="1:2" x14ac:dyDescent="0.2">
      <c r="A649" s="144"/>
      <c r="B649" s="144"/>
    </row>
    <row r="650" spans="1:2" x14ac:dyDescent="0.2">
      <c r="A650" s="144"/>
      <c r="B650" s="144"/>
    </row>
    <row r="651" spans="1:2" x14ac:dyDescent="0.2">
      <c r="A651" s="144"/>
      <c r="B651" s="144"/>
    </row>
    <row r="652" spans="1:2" x14ac:dyDescent="0.2">
      <c r="A652" s="144"/>
      <c r="B652" s="144"/>
    </row>
    <row r="653" spans="1:2" x14ac:dyDescent="0.2">
      <c r="A653" s="144"/>
      <c r="B653" s="144"/>
    </row>
    <row r="654" spans="1:2" x14ac:dyDescent="0.2">
      <c r="A654" s="144"/>
      <c r="B654" s="144"/>
    </row>
    <row r="655" spans="1:2" x14ac:dyDescent="0.2">
      <c r="A655" s="144"/>
      <c r="B655" s="144"/>
    </row>
    <row r="656" spans="1:2" x14ac:dyDescent="0.2">
      <c r="A656" s="144"/>
      <c r="B656" s="144"/>
    </row>
    <row r="657" spans="1:2" x14ac:dyDescent="0.2">
      <c r="A657" s="144"/>
      <c r="B657" s="144"/>
    </row>
    <row r="658" spans="1:2" x14ac:dyDescent="0.2">
      <c r="A658" s="144"/>
      <c r="B658" s="144"/>
    </row>
    <row r="659" spans="1:2" x14ac:dyDescent="0.2">
      <c r="A659" s="144"/>
      <c r="B659" s="144"/>
    </row>
    <row r="660" spans="1:2" x14ac:dyDescent="0.2">
      <c r="A660" s="144"/>
      <c r="B660" s="144"/>
    </row>
    <row r="661" spans="1:2" x14ac:dyDescent="0.2">
      <c r="A661" s="144"/>
      <c r="B661" s="144"/>
    </row>
    <row r="662" spans="1:2" x14ac:dyDescent="0.2">
      <c r="A662" s="144"/>
      <c r="B662" s="144"/>
    </row>
    <row r="663" spans="1:2" x14ac:dyDescent="0.2">
      <c r="A663" s="144"/>
      <c r="B663" s="144"/>
    </row>
    <row r="664" spans="1:2" x14ac:dyDescent="0.2">
      <c r="A664" s="144"/>
      <c r="B664" s="144"/>
    </row>
    <row r="665" spans="1:2" x14ac:dyDescent="0.2">
      <c r="A665" s="144"/>
      <c r="B665" s="144"/>
    </row>
    <row r="666" spans="1:2" x14ac:dyDescent="0.2">
      <c r="A666" s="144"/>
      <c r="B666" s="144"/>
    </row>
    <row r="667" spans="1:2" x14ac:dyDescent="0.2">
      <c r="A667" s="144"/>
      <c r="B667" s="144"/>
    </row>
    <row r="668" spans="1:2" x14ac:dyDescent="0.2">
      <c r="A668" s="144"/>
      <c r="B668" s="144"/>
    </row>
    <row r="669" spans="1:2" x14ac:dyDescent="0.2">
      <c r="A669" s="144"/>
      <c r="B669" s="144"/>
    </row>
    <row r="670" spans="1:2" x14ac:dyDescent="0.2">
      <c r="A670" s="144"/>
      <c r="B670" s="144"/>
    </row>
    <row r="671" spans="1:2" x14ac:dyDescent="0.2">
      <c r="A671" s="144"/>
      <c r="B671" s="144"/>
    </row>
    <row r="672" spans="1:2" x14ac:dyDescent="0.2">
      <c r="A672" s="144"/>
      <c r="B672" s="144"/>
    </row>
    <row r="673" spans="1:2" x14ac:dyDescent="0.2">
      <c r="A673" s="144"/>
      <c r="B673" s="144"/>
    </row>
    <row r="674" spans="1:2" x14ac:dyDescent="0.2">
      <c r="A674" s="144"/>
      <c r="B674" s="144"/>
    </row>
    <row r="675" spans="1:2" x14ac:dyDescent="0.2">
      <c r="A675" s="144"/>
      <c r="B675" s="144"/>
    </row>
    <row r="676" spans="1:2" x14ac:dyDescent="0.2">
      <c r="A676" s="144"/>
      <c r="B676" s="144"/>
    </row>
    <row r="677" spans="1:2" x14ac:dyDescent="0.2">
      <c r="A677" s="144"/>
      <c r="B677" s="144"/>
    </row>
    <row r="678" spans="1:2" x14ac:dyDescent="0.2">
      <c r="A678" s="144"/>
      <c r="B678" s="144"/>
    </row>
    <row r="679" spans="1:2" x14ac:dyDescent="0.2">
      <c r="A679" s="144"/>
      <c r="B679" s="144"/>
    </row>
    <row r="680" spans="1:2" x14ac:dyDescent="0.2">
      <c r="A680" s="144"/>
      <c r="B680" s="144"/>
    </row>
    <row r="681" spans="1:2" x14ac:dyDescent="0.2">
      <c r="A681" s="144"/>
      <c r="B681" s="144"/>
    </row>
    <row r="682" spans="1:2" x14ac:dyDescent="0.2">
      <c r="A682" s="144"/>
      <c r="B682" s="144"/>
    </row>
    <row r="683" spans="1:2" x14ac:dyDescent="0.2">
      <c r="A683" s="144"/>
      <c r="B683" s="144"/>
    </row>
    <row r="684" spans="1:2" x14ac:dyDescent="0.2">
      <c r="A684" s="144"/>
      <c r="B684" s="144"/>
    </row>
    <row r="685" spans="1:2" x14ac:dyDescent="0.2">
      <c r="A685" s="144"/>
      <c r="B685" s="144"/>
    </row>
    <row r="686" spans="1:2" x14ac:dyDescent="0.2">
      <c r="A686" s="144"/>
      <c r="B686" s="144"/>
    </row>
    <row r="687" spans="1:2" x14ac:dyDescent="0.2">
      <c r="A687" s="144"/>
      <c r="B687" s="144"/>
    </row>
    <row r="688" spans="1:2" x14ac:dyDescent="0.2">
      <c r="A688" s="144"/>
      <c r="B688" s="144"/>
    </row>
    <row r="689" spans="1:2" x14ac:dyDescent="0.2">
      <c r="A689" s="144"/>
      <c r="B689" s="144"/>
    </row>
    <row r="690" spans="1:2" x14ac:dyDescent="0.2">
      <c r="A690" s="144"/>
      <c r="B690" s="144"/>
    </row>
    <row r="691" spans="1:2" x14ac:dyDescent="0.2">
      <c r="A691" s="144"/>
      <c r="B691" s="144"/>
    </row>
    <row r="692" spans="1:2" x14ac:dyDescent="0.2">
      <c r="A692" s="144"/>
      <c r="B692" s="144"/>
    </row>
    <row r="693" spans="1:2" x14ac:dyDescent="0.2">
      <c r="A693" s="144"/>
      <c r="B693" s="144"/>
    </row>
    <row r="694" spans="1:2" x14ac:dyDescent="0.2">
      <c r="A694" s="144"/>
      <c r="B694" s="144"/>
    </row>
    <row r="695" spans="1:2" x14ac:dyDescent="0.2">
      <c r="A695" s="144"/>
      <c r="B695" s="144"/>
    </row>
    <row r="696" spans="1:2" x14ac:dyDescent="0.2">
      <c r="A696" s="144"/>
      <c r="B696" s="144"/>
    </row>
    <row r="697" spans="1:2" x14ac:dyDescent="0.2">
      <c r="A697" s="144"/>
      <c r="B697" s="144"/>
    </row>
    <row r="698" spans="1:2" x14ac:dyDescent="0.2">
      <c r="A698" s="144"/>
      <c r="B698" s="144"/>
    </row>
    <row r="699" spans="1:2" x14ac:dyDescent="0.2">
      <c r="A699" s="144"/>
      <c r="B699" s="144"/>
    </row>
    <row r="700" spans="1:2" x14ac:dyDescent="0.2">
      <c r="A700" s="144"/>
      <c r="B700" s="144"/>
    </row>
    <row r="701" spans="1:2" x14ac:dyDescent="0.2">
      <c r="A701" s="144"/>
      <c r="B701" s="144"/>
    </row>
    <row r="702" spans="1:2" x14ac:dyDescent="0.2">
      <c r="A702" s="144"/>
      <c r="B702" s="144"/>
    </row>
    <row r="703" spans="1:2" x14ac:dyDescent="0.2">
      <c r="A703" s="144"/>
      <c r="B703" s="144"/>
    </row>
    <row r="704" spans="1:2" x14ac:dyDescent="0.2">
      <c r="A704" s="144"/>
      <c r="B704" s="144"/>
    </row>
    <row r="705" spans="1:2" x14ac:dyDescent="0.2">
      <c r="A705" s="144"/>
      <c r="B705" s="144"/>
    </row>
    <row r="706" spans="1:2" x14ac:dyDescent="0.2">
      <c r="A706" s="144"/>
      <c r="B706" s="144"/>
    </row>
    <row r="707" spans="1:2" x14ac:dyDescent="0.2">
      <c r="A707" s="144"/>
      <c r="B707" s="144"/>
    </row>
    <row r="708" spans="1:2" x14ac:dyDescent="0.2">
      <c r="A708" s="144"/>
      <c r="B708" s="144"/>
    </row>
    <row r="709" spans="1:2" x14ac:dyDescent="0.2">
      <c r="A709" s="144"/>
      <c r="B709" s="144"/>
    </row>
    <row r="710" spans="1:2" x14ac:dyDescent="0.2">
      <c r="A710" s="144"/>
      <c r="B710" s="144"/>
    </row>
    <row r="711" spans="1:2" x14ac:dyDescent="0.2">
      <c r="A711" s="144"/>
      <c r="B711" s="144"/>
    </row>
    <row r="712" spans="1:2" x14ac:dyDescent="0.2">
      <c r="A712" s="144"/>
      <c r="B712" s="144"/>
    </row>
    <row r="713" spans="1:2" x14ac:dyDescent="0.2">
      <c r="A713" s="144"/>
      <c r="B713" s="144"/>
    </row>
    <row r="714" spans="1:2" x14ac:dyDescent="0.2">
      <c r="A714" s="144"/>
      <c r="B714" s="144"/>
    </row>
    <row r="715" spans="1:2" x14ac:dyDescent="0.2">
      <c r="A715" s="144"/>
      <c r="B715" s="144"/>
    </row>
    <row r="716" spans="1:2" x14ac:dyDescent="0.2">
      <c r="A716" s="144"/>
      <c r="B716" s="144"/>
    </row>
    <row r="717" spans="1:2" x14ac:dyDescent="0.2">
      <c r="A717" s="144"/>
      <c r="B717" s="144"/>
    </row>
    <row r="718" spans="1:2" x14ac:dyDescent="0.2">
      <c r="A718" s="144"/>
      <c r="B718" s="144"/>
    </row>
    <row r="719" spans="1:2" x14ac:dyDescent="0.2">
      <c r="A719" s="144"/>
      <c r="B719" s="144"/>
    </row>
    <row r="720" spans="1:2" x14ac:dyDescent="0.2">
      <c r="A720" s="144"/>
      <c r="B720" s="144"/>
    </row>
    <row r="721" spans="1:2" x14ac:dyDescent="0.2">
      <c r="A721" s="144"/>
      <c r="B721" s="144"/>
    </row>
    <row r="722" spans="1:2" x14ac:dyDescent="0.2">
      <c r="A722" s="144"/>
      <c r="B722" s="144"/>
    </row>
    <row r="723" spans="1:2" x14ac:dyDescent="0.2">
      <c r="A723" s="144"/>
      <c r="B723" s="144"/>
    </row>
    <row r="724" spans="1:2" x14ac:dyDescent="0.2">
      <c r="A724" s="144"/>
      <c r="B724" s="144"/>
    </row>
    <row r="725" spans="1:2" x14ac:dyDescent="0.2">
      <c r="A725" s="144"/>
      <c r="B725" s="144"/>
    </row>
    <row r="726" spans="1:2" x14ac:dyDescent="0.2">
      <c r="A726" s="144"/>
      <c r="B726" s="144"/>
    </row>
    <row r="727" spans="1:2" x14ac:dyDescent="0.2">
      <c r="A727" s="144"/>
      <c r="B727" s="144"/>
    </row>
    <row r="728" spans="1:2" x14ac:dyDescent="0.2">
      <c r="A728" s="144"/>
      <c r="B728" s="144"/>
    </row>
    <row r="729" spans="1:2" x14ac:dyDescent="0.2">
      <c r="A729" s="144"/>
      <c r="B729" s="144"/>
    </row>
    <row r="730" spans="1:2" x14ac:dyDescent="0.2">
      <c r="A730" s="144"/>
      <c r="B730" s="144"/>
    </row>
    <row r="731" spans="1:2" x14ac:dyDescent="0.2">
      <c r="A731" s="144"/>
      <c r="B731" s="144"/>
    </row>
    <row r="732" spans="1:2" x14ac:dyDescent="0.2">
      <c r="A732" s="144"/>
      <c r="B732" s="144"/>
    </row>
    <row r="733" spans="1:2" x14ac:dyDescent="0.2">
      <c r="A733" s="144"/>
      <c r="B733" s="144"/>
    </row>
    <row r="734" spans="1:2" x14ac:dyDescent="0.2">
      <c r="A734" s="144"/>
      <c r="B734" s="144"/>
    </row>
    <row r="735" spans="1:2" x14ac:dyDescent="0.2">
      <c r="A735" s="144"/>
      <c r="B735" s="144"/>
    </row>
    <row r="736" spans="1:2" x14ac:dyDescent="0.2">
      <c r="A736" s="144"/>
      <c r="B736" s="144"/>
    </row>
    <row r="737" spans="1:2" x14ac:dyDescent="0.2">
      <c r="A737" s="144"/>
      <c r="B737" s="144"/>
    </row>
    <row r="738" spans="1:2" x14ac:dyDescent="0.2">
      <c r="A738" s="144"/>
      <c r="B738" s="144"/>
    </row>
    <row r="739" spans="1:2" x14ac:dyDescent="0.2">
      <c r="A739" s="144"/>
      <c r="B739" s="144"/>
    </row>
    <row r="740" spans="1:2" x14ac:dyDescent="0.2">
      <c r="A740" s="144"/>
      <c r="B740" s="144"/>
    </row>
    <row r="741" spans="1:2" x14ac:dyDescent="0.2">
      <c r="A741" s="144"/>
      <c r="B741" s="144"/>
    </row>
    <row r="742" spans="1:2" x14ac:dyDescent="0.2">
      <c r="A742" s="144"/>
      <c r="B742" s="144"/>
    </row>
    <row r="743" spans="1:2" x14ac:dyDescent="0.2">
      <c r="A743" s="144"/>
      <c r="B743" s="144"/>
    </row>
    <row r="744" spans="1:2" x14ac:dyDescent="0.2">
      <c r="A744" s="144"/>
      <c r="B744" s="144"/>
    </row>
    <row r="745" spans="1:2" x14ac:dyDescent="0.2">
      <c r="A745" s="144"/>
      <c r="B745" s="144"/>
    </row>
    <row r="746" spans="1:2" x14ac:dyDescent="0.2">
      <c r="A746" s="144"/>
      <c r="B746" s="144"/>
    </row>
    <row r="747" spans="1:2" x14ac:dyDescent="0.2">
      <c r="A747" s="144"/>
      <c r="B747" s="144"/>
    </row>
    <row r="748" spans="1:2" x14ac:dyDescent="0.2">
      <c r="A748" s="144"/>
      <c r="B748" s="144"/>
    </row>
    <row r="749" spans="1:2" x14ac:dyDescent="0.2">
      <c r="A749" s="144"/>
      <c r="B749" s="144"/>
    </row>
    <row r="750" spans="1:2" x14ac:dyDescent="0.2">
      <c r="A750" s="144"/>
      <c r="B750" s="144"/>
    </row>
    <row r="751" spans="1:2" x14ac:dyDescent="0.2">
      <c r="A751" s="144"/>
      <c r="B751" s="144"/>
    </row>
    <row r="752" spans="1:2" x14ac:dyDescent="0.2">
      <c r="A752" s="144"/>
      <c r="B752" s="144"/>
    </row>
    <row r="753" spans="1:2" x14ac:dyDescent="0.2">
      <c r="A753" s="144"/>
      <c r="B753" s="144"/>
    </row>
    <row r="754" spans="1:2" x14ac:dyDescent="0.2">
      <c r="A754" s="144"/>
      <c r="B754" s="144"/>
    </row>
    <row r="755" spans="1:2" x14ac:dyDescent="0.2">
      <c r="A755" s="144"/>
      <c r="B755" s="144"/>
    </row>
    <row r="756" spans="1:2" x14ac:dyDescent="0.2">
      <c r="A756" s="144"/>
      <c r="B756" s="144"/>
    </row>
    <row r="757" spans="1:2" x14ac:dyDescent="0.2">
      <c r="A757" s="144"/>
      <c r="B757" s="144"/>
    </row>
    <row r="758" spans="1:2" x14ac:dyDescent="0.2">
      <c r="A758" s="144"/>
      <c r="B758" s="144"/>
    </row>
    <row r="759" spans="1:2" x14ac:dyDescent="0.2">
      <c r="A759" s="144"/>
      <c r="B759" s="144"/>
    </row>
    <row r="760" spans="1:2" x14ac:dyDescent="0.2">
      <c r="A760" s="144"/>
      <c r="B760" s="144"/>
    </row>
    <row r="761" spans="1:2" x14ac:dyDescent="0.2">
      <c r="A761" s="144"/>
      <c r="B761" s="144"/>
    </row>
    <row r="762" spans="1:2" x14ac:dyDescent="0.2">
      <c r="A762" s="144"/>
      <c r="B762" s="144"/>
    </row>
    <row r="763" spans="1:2" x14ac:dyDescent="0.2">
      <c r="A763" s="144"/>
      <c r="B763" s="144"/>
    </row>
    <row r="764" spans="1:2" x14ac:dyDescent="0.2">
      <c r="A764" s="144"/>
      <c r="B764" s="144"/>
    </row>
    <row r="765" spans="1:2" x14ac:dyDescent="0.2">
      <c r="A765" s="144"/>
      <c r="B765" s="144"/>
    </row>
    <row r="766" spans="1:2" x14ac:dyDescent="0.2">
      <c r="A766" s="144"/>
      <c r="B766" s="144"/>
    </row>
    <row r="767" spans="1:2" x14ac:dyDescent="0.2">
      <c r="A767" s="144"/>
      <c r="B767" s="144"/>
    </row>
    <row r="768" spans="1:2" x14ac:dyDescent="0.2">
      <c r="A768" s="144"/>
      <c r="B768" s="144"/>
    </row>
    <row r="769" spans="1:2" x14ac:dyDescent="0.2">
      <c r="A769" s="144"/>
      <c r="B769" s="144"/>
    </row>
    <row r="770" spans="1:2" x14ac:dyDescent="0.2">
      <c r="A770" s="144"/>
      <c r="B770" s="144"/>
    </row>
    <row r="771" spans="1:2" x14ac:dyDescent="0.2">
      <c r="A771" s="144"/>
      <c r="B771" s="144"/>
    </row>
    <row r="772" spans="1:2" x14ac:dyDescent="0.2">
      <c r="A772" s="144"/>
      <c r="B772" s="144"/>
    </row>
    <row r="773" spans="1:2" x14ac:dyDescent="0.2">
      <c r="A773" s="144"/>
      <c r="B773" s="144"/>
    </row>
    <row r="774" spans="1:2" x14ac:dyDescent="0.2">
      <c r="A774" s="144"/>
      <c r="B774" s="144"/>
    </row>
    <row r="775" spans="1:2" x14ac:dyDescent="0.2">
      <c r="A775" s="144"/>
      <c r="B775" s="144"/>
    </row>
    <row r="776" spans="1:2" x14ac:dyDescent="0.2">
      <c r="A776" s="144"/>
      <c r="B776" s="144"/>
    </row>
    <row r="777" spans="1:2" x14ac:dyDescent="0.2">
      <c r="A777" s="144"/>
      <c r="B777" s="144"/>
    </row>
    <row r="778" spans="1:2" x14ac:dyDescent="0.2">
      <c r="A778" s="144"/>
      <c r="B778" s="144"/>
    </row>
    <row r="779" spans="1:2" x14ac:dyDescent="0.2">
      <c r="A779" s="144"/>
      <c r="B779" s="144"/>
    </row>
    <row r="780" spans="1:2" x14ac:dyDescent="0.2">
      <c r="A780" s="144"/>
      <c r="B780" s="144"/>
    </row>
    <row r="781" spans="1:2" x14ac:dyDescent="0.2">
      <c r="A781" s="144"/>
      <c r="B781" s="144"/>
    </row>
    <row r="782" spans="1:2" x14ac:dyDescent="0.2">
      <c r="A782" s="144"/>
      <c r="B782" s="144"/>
    </row>
    <row r="783" spans="1:2" x14ac:dyDescent="0.2">
      <c r="A783" s="144"/>
      <c r="B783" s="144"/>
    </row>
    <row r="784" spans="1:2" x14ac:dyDescent="0.2">
      <c r="A784" s="144"/>
      <c r="B784" s="144"/>
    </row>
    <row r="785" spans="1:2" x14ac:dyDescent="0.2">
      <c r="A785" s="144"/>
      <c r="B785" s="144"/>
    </row>
    <row r="786" spans="1:2" x14ac:dyDescent="0.2">
      <c r="A786" s="144"/>
      <c r="B786" s="144"/>
    </row>
    <row r="787" spans="1:2" x14ac:dyDescent="0.2">
      <c r="A787" s="144"/>
      <c r="B787" s="144"/>
    </row>
    <row r="788" spans="1:2" x14ac:dyDescent="0.2">
      <c r="A788" s="144"/>
      <c r="B788" s="144"/>
    </row>
    <row r="789" spans="1:2" x14ac:dyDescent="0.2">
      <c r="A789" s="144"/>
      <c r="B789" s="144"/>
    </row>
    <row r="790" spans="1:2" x14ac:dyDescent="0.2">
      <c r="A790" s="144"/>
      <c r="B790" s="144"/>
    </row>
    <row r="791" spans="1:2" x14ac:dyDescent="0.2">
      <c r="A791" s="144"/>
      <c r="B791" s="144"/>
    </row>
    <row r="792" spans="1:2" x14ac:dyDescent="0.2">
      <c r="A792" s="144"/>
      <c r="B792" s="144"/>
    </row>
    <row r="793" spans="1:2" x14ac:dyDescent="0.2">
      <c r="A793" s="144"/>
      <c r="B793" s="144"/>
    </row>
    <row r="794" spans="1:2" x14ac:dyDescent="0.2">
      <c r="A794" s="144"/>
      <c r="B794" s="144"/>
    </row>
    <row r="795" spans="1:2" x14ac:dyDescent="0.2">
      <c r="A795" s="144"/>
      <c r="B795" s="144"/>
    </row>
    <row r="796" spans="1:2" x14ac:dyDescent="0.2">
      <c r="A796" s="144"/>
      <c r="B796" s="144"/>
    </row>
    <row r="797" spans="1:2" x14ac:dyDescent="0.2">
      <c r="A797" s="144"/>
      <c r="B797" s="144"/>
    </row>
    <row r="798" spans="1:2" x14ac:dyDescent="0.2">
      <c r="A798" s="144"/>
      <c r="B798" s="144"/>
    </row>
    <row r="799" spans="1:2" x14ac:dyDescent="0.2">
      <c r="A799" s="144"/>
      <c r="B799" s="144"/>
    </row>
    <row r="800" spans="1:2" x14ac:dyDescent="0.2">
      <c r="A800" s="144"/>
      <c r="B800" s="144"/>
    </row>
    <row r="801" spans="1:2" x14ac:dyDescent="0.2">
      <c r="A801" s="144"/>
      <c r="B801" s="144"/>
    </row>
    <row r="802" spans="1:2" x14ac:dyDescent="0.2">
      <c r="A802" s="144"/>
      <c r="B802" s="144"/>
    </row>
    <row r="803" spans="1:2" x14ac:dyDescent="0.2">
      <c r="A803" s="144"/>
      <c r="B803" s="144"/>
    </row>
    <row r="804" spans="1:2" x14ac:dyDescent="0.2">
      <c r="A804" s="144"/>
      <c r="B804" s="144"/>
    </row>
    <row r="805" spans="1:2" x14ac:dyDescent="0.2">
      <c r="A805" s="144"/>
      <c r="B805" s="144"/>
    </row>
    <row r="806" spans="1:2" x14ac:dyDescent="0.2">
      <c r="A806" s="144"/>
      <c r="B806" s="144"/>
    </row>
    <row r="807" spans="1:2" x14ac:dyDescent="0.2">
      <c r="A807" s="144"/>
      <c r="B807" s="144"/>
    </row>
    <row r="808" spans="1:2" x14ac:dyDescent="0.2">
      <c r="A808" s="144"/>
      <c r="B808" s="144"/>
    </row>
    <row r="809" spans="1:2" x14ac:dyDescent="0.2">
      <c r="A809" s="144"/>
      <c r="B809" s="144"/>
    </row>
    <row r="810" spans="1:2" x14ac:dyDescent="0.2">
      <c r="A810" s="144"/>
      <c r="B810" s="144"/>
    </row>
    <row r="811" spans="1:2" x14ac:dyDescent="0.2">
      <c r="A811" s="144"/>
      <c r="B811" s="144"/>
    </row>
    <row r="812" spans="1:2" x14ac:dyDescent="0.2">
      <c r="A812" s="144"/>
      <c r="B812" s="144"/>
    </row>
    <row r="813" spans="1:2" x14ac:dyDescent="0.2">
      <c r="A813" s="144"/>
      <c r="B813" s="144"/>
    </row>
    <row r="814" spans="1:2" x14ac:dyDescent="0.2">
      <c r="A814" s="144"/>
      <c r="B814" s="144"/>
    </row>
    <row r="815" spans="1:2" x14ac:dyDescent="0.2">
      <c r="A815" s="144"/>
      <c r="B815" s="144"/>
    </row>
    <row r="816" spans="1:2" x14ac:dyDescent="0.2">
      <c r="A816" s="144"/>
      <c r="B816" s="144"/>
    </row>
    <row r="817" spans="1:2" x14ac:dyDescent="0.2">
      <c r="A817" s="144"/>
      <c r="B817" s="144"/>
    </row>
    <row r="818" spans="1:2" x14ac:dyDescent="0.2">
      <c r="A818" s="144"/>
      <c r="B818" s="144"/>
    </row>
    <row r="819" spans="1:2" x14ac:dyDescent="0.2">
      <c r="A819" s="144"/>
      <c r="B819" s="144"/>
    </row>
    <row r="820" spans="1:2" x14ac:dyDescent="0.2">
      <c r="A820" s="144"/>
      <c r="B820" s="144"/>
    </row>
    <row r="821" spans="1:2" x14ac:dyDescent="0.2">
      <c r="A821" s="144"/>
      <c r="B821" s="144"/>
    </row>
    <row r="822" spans="1:2" x14ac:dyDescent="0.2">
      <c r="A822" s="144"/>
      <c r="B822" s="144"/>
    </row>
    <row r="823" spans="1:2" x14ac:dyDescent="0.2">
      <c r="A823" s="144"/>
      <c r="B823" s="144"/>
    </row>
    <row r="824" spans="1:2" x14ac:dyDescent="0.2">
      <c r="A824" s="144"/>
      <c r="B824" s="144"/>
    </row>
    <row r="825" spans="1:2" x14ac:dyDescent="0.2">
      <c r="A825" s="144"/>
      <c r="B825" s="144"/>
    </row>
    <row r="826" spans="1:2" x14ac:dyDescent="0.2">
      <c r="A826" s="144"/>
      <c r="B826" s="144"/>
    </row>
    <row r="827" spans="1:2" x14ac:dyDescent="0.2">
      <c r="A827" s="144"/>
      <c r="B827" s="144"/>
    </row>
    <row r="828" spans="1:2" x14ac:dyDescent="0.2">
      <c r="A828" s="144"/>
      <c r="B828" s="144"/>
    </row>
    <row r="829" spans="1:2" x14ac:dyDescent="0.2">
      <c r="A829" s="144"/>
      <c r="B829" s="144"/>
    </row>
    <row r="830" spans="1:2" x14ac:dyDescent="0.2">
      <c r="A830" s="144"/>
      <c r="B830" s="144"/>
    </row>
    <row r="831" spans="1:2" x14ac:dyDescent="0.2">
      <c r="A831" s="144"/>
      <c r="B831" s="144"/>
    </row>
    <row r="832" spans="1:2" x14ac:dyDescent="0.2">
      <c r="A832" s="144"/>
      <c r="B832" s="144"/>
    </row>
    <row r="833" spans="1:2" x14ac:dyDescent="0.2">
      <c r="A833" s="144"/>
      <c r="B833" s="144"/>
    </row>
    <row r="834" spans="1:2" x14ac:dyDescent="0.2">
      <c r="A834" s="144"/>
      <c r="B834" s="144"/>
    </row>
    <row r="835" spans="1:2" x14ac:dyDescent="0.2">
      <c r="A835" s="144"/>
      <c r="B835" s="144"/>
    </row>
    <row r="836" spans="1:2" x14ac:dyDescent="0.2">
      <c r="A836" s="144"/>
      <c r="B836" s="144"/>
    </row>
    <row r="837" spans="1:2" x14ac:dyDescent="0.2">
      <c r="A837" s="144"/>
      <c r="B837" s="144"/>
    </row>
    <row r="838" spans="1:2" x14ac:dyDescent="0.2">
      <c r="A838" s="144"/>
      <c r="B838" s="144"/>
    </row>
    <row r="839" spans="1:2" x14ac:dyDescent="0.2">
      <c r="A839" s="144"/>
      <c r="B839" s="144"/>
    </row>
    <row r="840" spans="1:2" x14ac:dyDescent="0.2">
      <c r="A840" s="144"/>
      <c r="B840" s="144"/>
    </row>
    <row r="841" spans="1:2" x14ac:dyDescent="0.2">
      <c r="A841" s="144"/>
      <c r="B841" s="144"/>
    </row>
    <row r="842" spans="1:2" x14ac:dyDescent="0.2">
      <c r="A842" s="144"/>
      <c r="B842" s="144"/>
    </row>
    <row r="843" spans="1:2" x14ac:dyDescent="0.2">
      <c r="A843" s="144"/>
      <c r="B843" s="144"/>
    </row>
    <row r="844" spans="1:2" x14ac:dyDescent="0.2">
      <c r="A844" s="144"/>
      <c r="B844" s="144"/>
    </row>
    <row r="845" spans="1:2" x14ac:dyDescent="0.2">
      <c r="A845" s="144"/>
      <c r="B845" s="144"/>
    </row>
    <row r="846" spans="1:2" x14ac:dyDescent="0.2">
      <c r="A846" s="144"/>
      <c r="B846" s="144"/>
    </row>
    <row r="847" spans="1:2" x14ac:dyDescent="0.2">
      <c r="A847" s="144"/>
      <c r="B847" s="144"/>
    </row>
    <row r="848" spans="1:2" x14ac:dyDescent="0.2">
      <c r="A848" s="144"/>
      <c r="B848" s="144"/>
    </row>
    <row r="849" spans="1:2" x14ac:dyDescent="0.2">
      <c r="A849" s="144"/>
      <c r="B849" s="144"/>
    </row>
    <row r="850" spans="1:2" x14ac:dyDescent="0.2">
      <c r="A850" s="144"/>
      <c r="B850" s="144"/>
    </row>
    <row r="851" spans="1:2" x14ac:dyDescent="0.2">
      <c r="A851" s="144"/>
      <c r="B851" s="144"/>
    </row>
    <row r="852" spans="1:2" x14ac:dyDescent="0.2">
      <c r="A852" s="144"/>
      <c r="B852" s="144"/>
    </row>
    <row r="853" spans="1:2" x14ac:dyDescent="0.2">
      <c r="A853" s="144"/>
      <c r="B853" s="144"/>
    </row>
    <row r="854" spans="1:2" x14ac:dyDescent="0.2">
      <c r="A854" s="144"/>
      <c r="B854" s="144"/>
    </row>
    <row r="855" spans="1:2" x14ac:dyDescent="0.2">
      <c r="A855" s="144"/>
      <c r="B855" s="144"/>
    </row>
    <row r="856" spans="1:2" x14ac:dyDescent="0.2">
      <c r="A856" s="144"/>
      <c r="B856" s="144"/>
    </row>
    <row r="857" spans="1:2" x14ac:dyDescent="0.2">
      <c r="A857" s="144"/>
      <c r="B857" s="144"/>
    </row>
    <row r="858" spans="1:2" x14ac:dyDescent="0.2">
      <c r="A858" s="144"/>
      <c r="B858" s="144"/>
    </row>
    <row r="859" spans="1:2" x14ac:dyDescent="0.2">
      <c r="A859" s="144"/>
      <c r="B859" s="144"/>
    </row>
    <row r="860" spans="1:2" x14ac:dyDescent="0.2">
      <c r="A860" s="144"/>
      <c r="B860" s="144"/>
    </row>
    <row r="861" spans="1:2" x14ac:dyDescent="0.2">
      <c r="A861" s="144"/>
      <c r="B861" s="144"/>
    </row>
    <row r="862" spans="1:2" x14ac:dyDescent="0.2">
      <c r="A862" s="144"/>
      <c r="B862" s="144"/>
    </row>
    <row r="863" spans="1:2" x14ac:dyDescent="0.2">
      <c r="A863" s="144"/>
      <c r="B863" s="144"/>
    </row>
    <row r="864" spans="1:2" x14ac:dyDescent="0.2">
      <c r="A864" s="144"/>
      <c r="B864" s="144"/>
    </row>
    <row r="865" spans="1:2" x14ac:dyDescent="0.2">
      <c r="A865" s="144"/>
      <c r="B865" s="144"/>
    </row>
    <row r="866" spans="1:2" x14ac:dyDescent="0.2">
      <c r="A866" s="144"/>
      <c r="B866" s="144"/>
    </row>
    <row r="867" spans="1:2" x14ac:dyDescent="0.2">
      <c r="A867" s="144"/>
      <c r="B867" s="144"/>
    </row>
    <row r="868" spans="1:2" x14ac:dyDescent="0.2">
      <c r="A868" s="144"/>
      <c r="B868" s="144"/>
    </row>
    <row r="869" spans="1:2" x14ac:dyDescent="0.2">
      <c r="A869" s="144"/>
      <c r="B869" s="144"/>
    </row>
    <row r="870" spans="1:2" x14ac:dyDescent="0.2">
      <c r="A870" s="144"/>
      <c r="B870" s="144"/>
    </row>
    <row r="871" spans="1:2" x14ac:dyDescent="0.2">
      <c r="A871" s="144"/>
      <c r="B871" s="144"/>
    </row>
    <row r="872" spans="1:2" x14ac:dyDescent="0.2">
      <c r="A872" s="144"/>
      <c r="B872" s="144"/>
    </row>
    <row r="873" spans="1:2" x14ac:dyDescent="0.2">
      <c r="A873" s="144"/>
      <c r="B873" s="144"/>
    </row>
    <row r="874" spans="1:2" x14ac:dyDescent="0.2">
      <c r="A874" s="144"/>
      <c r="B874" s="144"/>
    </row>
    <row r="875" spans="1:2" x14ac:dyDescent="0.2">
      <c r="A875" s="144"/>
      <c r="B875" s="144"/>
    </row>
    <row r="876" spans="1:2" x14ac:dyDescent="0.2">
      <c r="A876" s="144"/>
      <c r="B876" s="144"/>
    </row>
    <row r="877" spans="1:2" x14ac:dyDescent="0.2">
      <c r="A877" s="144"/>
      <c r="B877" s="144"/>
    </row>
    <row r="878" spans="1:2" x14ac:dyDescent="0.2">
      <c r="A878" s="144"/>
      <c r="B878" s="144"/>
    </row>
    <row r="879" spans="1:2" x14ac:dyDescent="0.2">
      <c r="A879" s="144"/>
      <c r="B879" s="144"/>
    </row>
    <row r="880" spans="1:2" x14ac:dyDescent="0.2">
      <c r="A880" s="144"/>
      <c r="B880" s="144"/>
    </row>
    <row r="881" spans="1:2" x14ac:dyDescent="0.2">
      <c r="A881" s="144"/>
      <c r="B881" s="144"/>
    </row>
    <row r="882" spans="1:2" x14ac:dyDescent="0.2">
      <c r="A882" s="144"/>
      <c r="B882" s="144"/>
    </row>
    <row r="883" spans="1:2" x14ac:dyDescent="0.2">
      <c r="A883" s="144"/>
      <c r="B883" s="144"/>
    </row>
    <row r="884" spans="1:2" x14ac:dyDescent="0.2">
      <c r="A884" s="144"/>
      <c r="B884" s="144"/>
    </row>
    <row r="885" spans="1:2" x14ac:dyDescent="0.2">
      <c r="A885" s="144"/>
      <c r="B885" s="144"/>
    </row>
    <row r="886" spans="1:2" x14ac:dyDescent="0.2">
      <c r="A886" s="144"/>
      <c r="B886" s="144"/>
    </row>
  </sheetData>
  <mergeCells count="17">
    <mergeCell ref="A259:E259"/>
    <mergeCell ref="A260:E260"/>
    <mergeCell ref="A262:E262"/>
    <mergeCell ref="A236:E236"/>
    <mergeCell ref="A240:E240"/>
    <mergeCell ref="A91:C91"/>
    <mergeCell ref="A167:C167"/>
    <mergeCell ref="A239:E239"/>
    <mergeCell ref="A241:E241"/>
    <mergeCell ref="A258:E258"/>
    <mergeCell ref="A163:E163"/>
    <mergeCell ref="A1:G1"/>
    <mergeCell ref="A2:G2"/>
    <mergeCell ref="A3:G3"/>
    <mergeCell ref="A4:G4"/>
    <mergeCell ref="A88:E88"/>
    <mergeCell ref="A6:C6"/>
  </mergeCells>
  <phoneticPr fontId="18" type="noConversion"/>
  <printOptions horizontalCentered="1"/>
  <pageMargins left="0.31496062992125984" right="0.31496062992125984" top="0.55118110236220474" bottom="0.55118110236220474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view="pageBreakPreview" zoomScale="130" zoomScaleNormal="115" zoomScaleSheetLayoutView="130" workbookViewId="0">
      <selection activeCell="E8" sqref="E8"/>
    </sheetView>
  </sheetViews>
  <sheetFormatPr defaultRowHeight="11.25" x14ac:dyDescent="0.2"/>
  <cols>
    <col min="1" max="1" width="9.140625" style="3"/>
    <col min="2" max="2" width="31.7109375" style="24" customWidth="1"/>
    <col min="3" max="4" width="9.140625" style="3"/>
    <col min="5" max="5" width="14.5703125" style="3" customWidth="1"/>
    <col min="6" max="6" width="9.140625" style="3"/>
    <col min="7" max="7" width="13.7109375" style="3" customWidth="1"/>
    <col min="8" max="16384" width="9.140625" style="3"/>
  </cols>
  <sheetData>
    <row r="1" spans="1:7" x14ac:dyDescent="0.2">
      <c r="A1" s="1"/>
      <c r="B1" s="2"/>
      <c r="C1" s="97"/>
      <c r="D1" s="165" t="s">
        <v>161</v>
      </c>
      <c r="E1" s="166"/>
      <c r="F1" s="166"/>
      <c r="G1" s="167"/>
    </row>
    <row r="2" spans="1:7" ht="21.75" thickBot="1" x14ac:dyDescent="0.25">
      <c r="A2" s="98" t="s">
        <v>162</v>
      </c>
      <c r="B2" s="99" t="s">
        <v>163</v>
      </c>
      <c r="C2" s="100" t="s">
        <v>164</v>
      </c>
      <c r="D2" s="168" t="s">
        <v>165</v>
      </c>
      <c r="E2" s="169"/>
      <c r="F2" s="169" t="s">
        <v>166</v>
      </c>
      <c r="G2" s="170"/>
    </row>
    <row r="3" spans="1:7" ht="12" thickBot="1" x14ac:dyDescent="0.25">
      <c r="A3" s="94"/>
      <c r="B3" s="95"/>
      <c r="C3" s="96"/>
      <c r="D3" s="78"/>
      <c r="E3" s="79"/>
      <c r="F3" s="78"/>
      <c r="G3" s="79"/>
    </row>
    <row r="4" spans="1:7" x14ac:dyDescent="0.2">
      <c r="A4" s="88"/>
      <c r="B4" s="89"/>
      <c r="C4" s="90"/>
      <c r="D4" s="80" t="s">
        <v>8</v>
      </c>
      <c r="E4" s="81" t="s">
        <v>167</v>
      </c>
      <c r="F4" s="81" t="s">
        <v>8</v>
      </c>
      <c r="G4" s="82" t="s">
        <v>167</v>
      </c>
    </row>
    <row r="5" spans="1:7" x14ac:dyDescent="0.2">
      <c r="A5" s="8">
        <v>1</v>
      </c>
      <c r="B5" s="6" t="str">
        <f>Orçamento!C8</f>
        <v>SERVIÇOS PRELIMINARES</v>
      </c>
      <c r="C5" s="91">
        <f>(Orçamento!G8+Orçamento!G93+Orçamento!G169)*1.25</f>
        <v>17731.983500000002</v>
      </c>
      <c r="D5" s="83">
        <v>1</v>
      </c>
      <c r="E5" s="76">
        <f>C5*D5</f>
        <v>17731.983500000002</v>
      </c>
      <c r="F5" s="5"/>
      <c r="G5" s="9"/>
    </row>
    <row r="6" spans="1:7" ht="11.25" customHeight="1" x14ac:dyDescent="0.2">
      <c r="A6" s="69"/>
      <c r="B6" s="70"/>
      <c r="C6" s="7"/>
      <c r="D6" s="4"/>
      <c r="E6" s="73">
        <f t="shared" ref="E6:E23" si="0">C6*D6</f>
        <v>0</v>
      </c>
      <c r="F6" s="5"/>
      <c r="G6" s="9"/>
    </row>
    <row r="7" spans="1:7" ht="11.25" customHeight="1" x14ac:dyDescent="0.2">
      <c r="A7" s="71">
        <v>2</v>
      </c>
      <c r="B7" s="6" t="str">
        <f>Orçamento!C18</f>
        <v xml:space="preserve"> TRANSPORTES</v>
      </c>
      <c r="C7" s="91">
        <f>(Orçamento!G18+Orçamento!G102+Orçamento!G179)*1.25</f>
        <v>5950.8614695000006</v>
      </c>
      <c r="D7" s="83">
        <v>0.4</v>
      </c>
      <c r="E7" s="76">
        <f t="shared" si="0"/>
        <v>2380.3445878000002</v>
      </c>
      <c r="F7" s="75">
        <v>0.6</v>
      </c>
      <c r="G7" s="77">
        <f>C7*F7</f>
        <v>3570.5168817000003</v>
      </c>
    </row>
    <row r="8" spans="1:7" ht="11.25" customHeight="1" x14ac:dyDescent="0.2">
      <c r="A8" s="71"/>
      <c r="B8" s="6"/>
      <c r="C8" s="91"/>
      <c r="D8" s="4"/>
      <c r="E8" s="73">
        <f t="shared" si="0"/>
        <v>0</v>
      </c>
      <c r="F8" s="5"/>
      <c r="G8" s="74">
        <f t="shared" ref="G8:G23" si="1">C8*F8</f>
        <v>0</v>
      </c>
    </row>
    <row r="9" spans="1:7" ht="11.25" customHeight="1" x14ac:dyDescent="0.2">
      <c r="A9" s="71">
        <v>3</v>
      </c>
      <c r="B9" s="6" t="str">
        <f>Orçamento!C22</f>
        <v>INSTALAÇÕES ELÉTRICAS</v>
      </c>
      <c r="C9" s="91">
        <f>(Orçamento!G22+Orçamento!G106+Orçamento!G183)*1.25</f>
        <v>577753.97499091038</v>
      </c>
      <c r="D9" s="83">
        <v>0.4</v>
      </c>
      <c r="E9" s="76">
        <f t="shared" ref="E9" si="2">C9*D9</f>
        <v>231101.58999636417</v>
      </c>
      <c r="F9" s="75">
        <v>0.6</v>
      </c>
      <c r="G9" s="77">
        <f>C9*F9</f>
        <v>346652.38499454624</v>
      </c>
    </row>
    <row r="10" spans="1:7" ht="11.25" customHeight="1" x14ac:dyDescent="0.2">
      <c r="A10" s="69"/>
      <c r="B10" s="6"/>
      <c r="C10" s="91"/>
      <c r="D10" s="4"/>
      <c r="E10" s="73">
        <f t="shared" si="0"/>
        <v>0</v>
      </c>
      <c r="F10" s="5"/>
      <c r="G10" s="74">
        <f t="shared" si="1"/>
        <v>0</v>
      </c>
    </row>
    <row r="11" spans="1:7" ht="11.25" customHeight="1" x14ac:dyDescent="0.2">
      <c r="A11" s="71">
        <v>4</v>
      </c>
      <c r="B11" s="6" t="str">
        <f>Orçamento!C48</f>
        <v>SERVIÇO EM TERRA E FUNDAÇÕES</v>
      </c>
      <c r="C11" s="91">
        <f>(Orçamento!G48+Orçamento!G130+Orçamento!G212)*1.25</f>
        <v>4457.2825000000003</v>
      </c>
      <c r="D11" s="83">
        <v>1</v>
      </c>
      <c r="E11" s="76">
        <f t="shared" si="0"/>
        <v>4457.2825000000003</v>
      </c>
      <c r="F11" s="5"/>
      <c r="G11" s="74">
        <f t="shared" si="1"/>
        <v>0</v>
      </c>
    </row>
    <row r="12" spans="1:7" ht="11.25" customHeight="1" x14ac:dyDescent="0.2">
      <c r="A12" s="71"/>
      <c r="B12" s="6"/>
      <c r="C12" s="91"/>
      <c r="D12" s="4"/>
      <c r="E12" s="73">
        <f t="shared" si="0"/>
        <v>0</v>
      </c>
      <c r="F12" s="5"/>
      <c r="G12" s="74">
        <f t="shared" si="1"/>
        <v>0</v>
      </c>
    </row>
    <row r="13" spans="1:7" ht="11.25" customHeight="1" x14ac:dyDescent="0.2">
      <c r="A13" s="71">
        <v>5</v>
      </c>
      <c r="B13" s="6" t="str">
        <f>Orçamento!C54</f>
        <v>ESTRUTURA</v>
      </c>
      <c r="C13" s="91">
        <f>(Orçamento!G54+Orçamento!G135+Orçamento!G218)*1.25</f>
        <v>15631.480874999997</v>
      </c>
      <c r="D13" s="83">
        <v>1</v>
      </c>
      <c r="E13" s="76">
        <f t="shared" si="0"/>
        <v>15631.480874999997</v>
      </c>
      <c r="F13" s="72"/>
      <c r="G13" s="74">
        <f t="shared" si="1"/>
        <v>0</v>
      </c>
    </row>
    <row r="14" spans="1:7" ht="11.25" customHeight="1" x14ac:dyDescent="0.2">
      <c r="A14" s="71"/>
      <c r="B14" s="6"/>
      <c r="C14" s="91"/>
      <c r="D14" s="4"/>
      <c r="E14" s="73">
        <f t="shared" si="0"/>
        <v>0</v>
      </c>
      <c r="F14" s="5"/>
      <c r="G14" s="74">
        <f t="shared" si="1"/>
        <v>0</v>
      </c>
    </row>
    <row r="15" spans="1:7" ht="21" x14ac:dyDescent="0.2">
      <c r="A15" s="71">
        <v>6</v>
      </c>
      <c r="B15" s="6" t="str">
        <f>Orçamento!C61</f>
        <v>ALVENARIA DE VEDAÇÃO E REVESTIMENTO</v>
      </c>
      <c r="C15" s="91">
        <f>(Orçamento!G61+Orçamento!G142)*1.25</f>
        <v>1064.0374999999999</v>
      </c>
      <c r="D15" s="83">
        <v>0.3</v>
      </c>
      <c r="E15" s="76">
        <f t="shared" si="0"/>
        <v>319.21124999999995</v>
      </c>
      <c r="F15" s="75">
        <v>0.7</v>
      </c>
      <c r="G15" s="77">
        <f t="shared" si="1"/>
        <v>744.82624999999985</v>
      </c>
    </row>
    <row r="16" spans="1:7" ht="11.25" customHeight="1" x14ac:dyDescent="0.2">
      <c r="A16" s="71"/>
      <c r="B16" s="6"/>
      <c r="C16" s="91"/>
      <c r="D16" s="4"/>
      <c r="E16" s="73">
        <f t="shared" si="0"/>
        <v>0</v>
      </c>
      <c r="F16" s="5"/>
      <c r="G16" s="74">
        <f t="shared" si="1"/>
        <v>0</v>
      </c>
    </row>
    <row r="17" spans="1:7" ht="11.25" customHeight="1" x14ac:dyDescent="0.2">
      <c r="A17" s="71">
        <v>7</v>
      </c>
      <c r="B17" s="6" t="str">
        <f>Orçamento!C66</f>
        <v>PISO E IMPERMEABILIZAÇÃO</v>
      </c>
      <c r="C17" s="91">
        <f>(Orçamento!G66+Orçamento!G147+Orçamento!G225)*1.25</f>
        <v>3121.6503895000001</v>
      </c>
      <c r="D17" s="4"/>
      <c r="E17" s="73">
        <f t="shared" si="0"/>
        <v>0</v>
      </c>
      <c r="F17" s="75">
        <v>1</v>
      </c>
      <c r="G17" s="77">
        <f t="shared" si="1"/>
        <v>3121.6503895000001</v>
      </c>
    </row>
    <row r="18" spans="1:7" ht="11.25" customHeight="1" x14ac:dyDescent="0.2">
      <c r="A18" s="71"/>
      <c r="B18" s="6"/>
      <c r="C18" s="91"/>
      <c r="D18" s="4"/>
      <c r="E18" s="73">
        <f t="shared" si="0"/>
        <v>0</v>
      </c>
      <c r="F18" s="5"/>
      <c r="G18" s="74">
        <f t="shared" si="1"/>
        <v>0</v>
      </c>
    </row>
    <row r="19" spans="1:7" ht="11.25" customHeight="1" x14ac:dyDescent="0.2">
      <c r="A19" s="71">
        <v>8</v>
      </c>
      <c r="B19" s="6" t="str">
        <f>Orçamento!C72</f>
        <v>PINTURA</v>
      </c>
      <c r="C19" s="91">
        <f>(Orçamento!G72+Orçamento!G153)*1.25</f>
        <v>1397.4749999999999</v>
      </c>
      <c r="D19" s="4"/>
      <c r="E19" s="73">
        <f t="shared" si="0"/>
        <v>0</v>
      </c>
      <c r="F19" s="75">
        <v>1</v>
      </c>
      <c r="G19" s="77">
        <f t="shared" si="1"/>
        <v>1397.4749999999999</v>
      </c>
    </row>
    <row r="20" spans="1:7" ht="11.25" customHeight="1" x14ac:dyDescent="0.2">
      <c r="A20" s="71"/>
      <c r="B20" s="6"/>
      <c r="C20" s="91"/>
      <c r="D20" s="4"/>
      <c r="E20" s="73"/>
      <c r="F20" s="72"/>
      <c r="G20" s="74"/>
    </row>
    <row r="21" spans="1:7" x14ac:dyDescent="0.2">
      <c r="A21" s="71">
        <v>9</v>
      </c>
      <c r="B21" s="6" t="str">
        <f>Orçamento!C76</f>
        <v>ADMINISTRAÇÃO</v>
      </c>
      <c r="C21" s="91">
        <f>(Orçamento!G76+Orçamento!G156+Orçamento!G228)*1.25</f>
        <v>27923.5</v>
      </c>
      <c r="D21" s="83">
        <v>0.5</v>
      </c>
      <c r="E21" s="76">
        <f t="shared" ref="E21" si="3">C21*D21</f>
        <v>13961.75</v>
      </c>
      <c r="F21" s="75">
        <v>0.5</v>
      </c>
      <c r="G21" s="77">
        <f t="shared" ref="G21" si="4">C21*F21</f>
        <v>13961.75</v>
      </c>
    </row>
    <row r="22" spans="1:7" ht="11.25" customHeight="1" x14ac:dyDescent="0.2">
      <c r="A22" s="71"/>
      <c r="B22" s="6"/>
      <c r="C22" s="91"/>
      <c r="D22" s="4"/>
      <c r="E22" s="73">
        <f t="shared" si="0"/>
        <v>0</v>
      </c>
      <c r="F22" s="5"/>
      <c r="G22" s="74">
        <f t="shared" si="1"/>
        <v>0</v>
      </c>
    </row>
    <row r="23" spans="1:7" ht="11.25" customHeight="1" x14ac:dyDescent="0.2">
      <c r="A23" s="71">
        <v>10</v>
      </c>
      <c r="B23" s="6" t="str">
        <f>Orçamento!C80</f>
        <v>DIVERSOS</v>
      </c>
      <c r="C23" s="91">
        <f>(Orçamento!G80+Orçamento!G160+Orçamento!G232)*1.25</f>
        <v>21530.375791666665</v>
      </c>
      <c r="D23" s="4"/>
      <c r="E23" s="73">
        <f t="shared" si="0"/>
        <v>0</v>
      </c>
      <c r="F23" s="75">
        <v>1</v>
      </c>
      <c r="G23" s="77">
        <f t="shared" si="1"/>
        <v>21530.375791666665</v>
      </c>
    </row>
    <row r="24" spans="1:7" ht="11.25" customHeight="1" x14ac:dyDescent="0.2">
      <c r="A24" s="71"/>
      <c r="B24" s="6"/>
      <c r="C24" s="91"/>
      <c r="D24" s="4"/>
      <c r="E24" s="73"/>
      <c r="F24" s="72"/>
      <c r="G24" s="74"/>
    </row>
    <row r="25" spans="1:7" ht="11.25" customHeight="1" thickBot="1" x14ac:dyDescent="0.25">
      <c r="A25" s="71">
        <v>11</v>
      </c>
      <c r="B25" s="6" t="s">
        <v>217</v>
      </c>
      <c r="C25" s="91">
        <f>Orçamento!G260</f>
        <v>605995.7538399999</v>
      </c>
      <c r="D25" s="83">
        <v>0.4</v>
      </c>
      <c r="E25" s="76">
        <f t="shared" ref="E25" si="5">C25*D25</f>
        <v>242398.30153599998</v>
      </c>
      <c r="F25" s="75">
        <v>0.6</v>
      </c>
      <c r="G25" s="77">
        <f t="shared" ref="G25" si="6">C25*F25</f>
        <v>363597.45230399992</v>
      </c>
    </row>
    <row r="26" spans="1:7" x14ac:dyDescent="0.2">
      <c r="A26" s="162"/>
      <c r="B26" s="10" t="s">
        <v>168</v>
      </c>
      <c r="C26" s="92"/>
      <c r="D26" s="84">
        <f>E26/C28</f>
        <v>0.41166309010499663</v>
      </c>
      <c r="E26" s="12">
        <f>SUM(E5:E25)</f>
        <v>527981.94424516417</v>
      </c>
      <c r="F26" s="11">
        <f>G26/C28</f>
        <v>0.58833690989500342</v>
      </c>
      <c r="G26" s="13">
        <f>SUM(G5:G25)</f>
        <v>754576.4316114129</v>
      </c>
    </row>
    <row r="27" spans="1:7" x14ac:dyDescent="0.2">
      <c r="A27" s="163"/>
      <c r="B27" s="6" t="s">
        <v>169</v>
      </c>
      <c r="C27" s="91"/>
      <c r="D27" s="85">
        <f>D26</f>
        <v>0.41166309010499663</v>
      </c>
      <c r="E27" s="15"/>
      <c r="F27" s="14">
        <f>D27+F26</f>
        <v>1</v>
      </c>
      <c r="G27" s="16"/>
    </row>
    <row r="28" spans="1:7" ht="11.25" customHeight="1" x14ac:dyDescent="0.2">
      <c r="A28" s="163"/>
      <c r="B28" s="6" t="s">
        <v>170</v>
      </c>
      <c r="C28" s="91">
        <f>SUM(C5:C25)</f>
        <v>1282558.375856577</v>
      </c>
      <c r="D28" s="86"/>
      <c r="E28" s="18">
        <f>E26</f>
        <v>527981.94424516417</v>
      </c>
      <c r="F28" s="17"/>
      <c r="G28" s="19">
        <f>G26</f>
        <v>754576.4316114129</v>
      </c>
    </row>
    <row r="29" spans="1:7" ht="12" thickBot="1" x14ac:dyDescent="0.25">
      <c r="A29" s="164"/>
      <c r="B29" s="20" t="s">
        <v>171</v>
      </c>
      <c r="C29" s="93"/>
      <c r="D29" s="87"/>
      <c r="E29" s="22">
        <f>E28</f>
        <v>527981.94424516417</v>
      </c>
      <c r="F29" s="21"/>
      <c r="G29" s="23">
        <f>E29+G28</f>
        <v>1282558.375856577</v>
      </c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x14ac:dyDescent="0.2">
      <c r="B74" s="3"/>
    </row>
    <row r="75" spans="2:2" x14ac:dyDescent="0.2">
      <c r="B75" s="3"/>
    </row>
    <row r="76" spans="2:2" x14ac:dyDescent="0.2">
      <c r="B76" s="3"/>
    </row>
    <row r="77" spans="2:2" x14ac:dyDescent="0.2">
      <c r="B77" s="3"/>
    </row>
    <row r="78" spans="2:2" x14ac:dyDescent="0.2">
      <c r="B78" s="3"/>
    </row>
    <row r="79" spans="2:2" x14ac:dyDescent="0.2">
      <c r="B79" s="3"/>
    </row>
    <row r="80" spans="2:2" x14ac:dyDescent="0.2">
      <c r="B80" s="3"/>
    </row>
    <row r="81" spans="2:2" x14ac:dyDescent="0.2">
      <c r="B81" s="3"/>
    </row>
    <row r="82" spans="2:2" x14ac:dyDescent="0.2">
      <c r="B82" s="3"/>
    </row>
    <row r="83" spans="2:2" x14ac:dyDescent="0.2">
      <c r="B83" s="3"/>
    </row>
    <row r="84" spans="2:2" x14ac:dyDescent="0.2">
      <c r="B84" s="3"/>
    </row>
    <row r="85" spans="2:2" x14ac:dyDescent="0.2">
      <c r="B85" s="3"/>
    </row>
    <row r="86" spans="2:2" x14ac:dyDescent="0.2">
      <c r="B86" s="3"/>
    </row>
    <row r="87" spans="2:2" x14ac:dyDescent="0.2">
      <c r="B87" s="3"/>
    </row>
    <row r="88" spans="2:2" x14ac:dyDescent="0.2">
      <c r="B88" s="3"/>
    </row>
    <row r="89" spans="2:2" x14ac:dyDescent="0.2">
      <c r="B89" s="3"/>
    </row>
    <row r="90" spans="2:2" x14ac:dyDescent="0.2">
      <c r="B90" s="3"/>
    </row>
    <row r="91" spans="2:2" x14ac:dyDescent="0.2">
      <c r="B91" s="3"/>
    </row>
    <row r="92" spans="2:2" x14ac:dyDescent="0.2">
      <c r="B92" s="3"/>
    </row>
    <row r="93" spans="2:2" x14ac:dyDescent="0.2">
      <c r="B93" s="3"/>
    </row>
    <row r="94" spans="2:2" x14ac:dyDescent="0.2">
      <c r="B94" s="3"/>
    </row>
    <row r="95" spans="2:2" x14ac:dyDescent="0.2">
      <c r="B95" s="3"/>
    </row>
    <row r="96" spans="2:2" x14ac:dyDescent="0.2">
      <c r="B96" s="3"/>
    </row>
    <row r="97" spans="2:2" x14ac:dyDescent="0.2">
      <c r="B97" s="3"/>
    </row>
    <row r="98" spans="2:2" x14ac:dyDescent="0.2">
      <c r="B98" s="3"/>
    </row>
    <row r="99" spans="2:2" x14ac:dyDescent="0.2">
      <c r="B99" s="3"/>
    </row>
    <row r="100" spans="2:2" x14ac:dyDescent="0.2">
      <c r="B100" s="3"/>
    </row>
    <row r="101" spans="2:2" x14ac:dyDescent="0.2">
      <c r="B101" s="3"/>
    </row>
    <row r="102" spans="2:2" x14ac:dyDescent="0.2">
      <c r="B102" s="3"/>
    </row>
    <row r="103" spans="2:2" x14ac:dyDescent="0.2">
      <c r="B103" s="3"/>
    </row>
    <row r="104" spans="2:2" x14ac:dyDescent="0.2">
      <c r="B104" s="3"/>
    </row>
    <row r="105" spans="2:2" x14ac:dyDescent="0.2">
      <c r="B105" s="3"/>
    </row>
    <row r="106" spans="2:2" x14ac:dyDescent="0.2">
      <c r="B106" s="3"/>
    </row>
    <row r="107" spans="2:2" x14ac:dyDescent="0.2">
      <c r="B107" s="3"/>
    </row>
    <row r="108" spans="2:2" x14ac:dyDescent="0.2">
      <c r="B108" s="3"/>
    </row>
    <row r="109" spans="2:2" x14ac:dyDescent="0.2">
      <c r="B109" s="3"/>
    </row>
    <row r="110" spans="2:2" x14ac:dyDescent="0.2">
      <c r="B110" s="3"/>
    </row>
    <row r="111" spans="2:2" x14ac:dyDescent="0.2">
      <c r="B111" s="3"/>
    </row>
    <row r="112" spans="2:2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  <row r="119" spans="2:2" x14ac:dyDescent="0.2">
      <c r="B119" s="3"/>
    </row>
    <row r="120" spans="2:2" x14ac:dyDescent="0.2">
      <c r="B120" s="3"/>
    </row>
    <row r="121" spans="2:2" x14ac:dyDescent="0.2">
      <c r="B121" s="3"/>
    </row>
    <row r="122" spans="2:2" x14ac:dyDescent="0.2">
      <c r="B122" s="3"/>
    </row>
    <row r="123" spans="2:2" x14ac:dyDescent="0.2">
      <c r="B123" s="3"/>
    </row>
    <row r="124" spans="2:2" x14ac:dyDescent="0.2">
      <c r="B124" s="3"/>
    </row>
    <row r="125" spans="2:2" x14ac:dyDescent="0.2">
      <c r="B125" s="3"/>
    </row>
    <row r="126" spans="2:2" x14ac:dyDescent="0.2">
      <c r="B126" s="3"/>
    </row>
    <row r="127" spans="2:2" x14ac:dyDescent="0.2">
      <c r="B127" s="3"/>
    </row>
    <row r="128" spans="2:2" x14ac:dyDescent="0.2">
      <c r="B128" s="3"/>
    </row>
    <row r="129" spans="2:2" x14ac:dyDescent="0.2">
      <c r="B129" s="3"/>
    </row>
    <row r="130" spans="2:2" x14ac:dyDescent="0.2">
      <c r="B130" s="3"/>
    </row>
    <row r="131" spans="2:2" x14ac:dyDescent="0.2">
      <c r="B131" s="3"/>
    </row>
    <row r="132" spans="2:2" x14ac:dyDescent="0.2">
      <c r="B132" s="3"/>
    </row>
    <row r="133" spans="2:2" x14ac:dyDescent="0.2">
      <c r="B133" s="3"/>
    </row>
    <row r="134" spans="2:2" x14ac:dyDescent="0.2">
      <c r="B134" s="3"/>
    </row>
    <row r="135" spans="2:2" x14ac:dyDescent="0.2">
      <c r="B135" s="3"/>
    </row>
    <row r="136" spans="2:2" x14ac:dyDescent="0.2">
      <c r="B136" s="3"/>
    </row>
    <row r="137" spans="2:2" x14ac:dyDescent="0.2">
      <c r="B137" s="3"/>
    </row>
    <row r="138" spans="2:2" x14ac:dyDescent="0.2">
      <c r="B138" s="3"/>
    </row>
    <row r="139" spans="2:2" x14ac:dyDescent="0.2">
      <c r="B139" s="3"/>
    </row>
    <row r="140" spans="2:2" x14ac:dyDescent="0.2">
      <c r="B140" s="3"/>
    </row>
    <row r="141" spans="2:2" x14ac:dyDescent="0.2">
      <c r="B141" s="3"/>
    </row>
    <row r="142" spans="2:2" x14ac:dyDescent="0.2">
      <c r="B142" s="3"/>
    </row>
    <row r="143" spans="2:2" x14ac:dyDescent="0.2">
      <c r="B143" s="3"/>
    </row>
    <row r="144" spans="2:2" x14ac:dyDescent="0.2">
      <c r="B144" s="3"/>
    </row>
    <row r="145" spans="2:2" x14ac:dyDescent="0.2">
      <c r="B145" s="3"/>
    </row>
  </sheetData>
  <mergeCells count="4">
    <mergeCell ref="A26:A29"/>
    <mergeCell ref="D1:G1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A42" sqref="A42:C42"/>
    </sheetView>
  </sheetViews>
  <sheetFormatPr defaultRowHeight="12.75" x14ac:dyDescent="0.2"/>
  <cols>
    <col min="1" max="1" width="40" style="30" customWidth="1"/>
    <col min="2" max="2" width="37.5703125" style="30" customWidth="1"/>
    <col min="3" max="3" width="29.140625" style="30" customWidth="1"/>
    <col min="4" max="240" width="9.140625" style="30"/>
    <col min="241" max="241" width="38.5703125" style="30" customWidth="1"/>
    <col min="242" max="242" width="38.7109375" style="30" bestFit="1" customWidth="1"/>
    <col min="243" max="243" width="19.140625" style="30" customWidth="1"/>
    <col min="244" max="244" width="19.7109375" style="30" bestFit="1" customWidth="1"/>
    <col min="245" max="245" width="12.85546875" style="30" bestFit="1" customWidth="1"/>
    <col min="246" max="246" width="11.28515625" style="30" bestFit="1" customWidth="1"/>
    <col min="247" max="496" width="9.140625" style="30"/>
    <col min="497" max="497" width="38.5703125" style="30" customWidth="1"/>
    <col min="498" max="498" width="38.7109375" style="30" bestFit="1" customWidth="1"/>
    <col min="499" max="499" width="19.140625" style="30" customWidth="1"/>
    <col min="500" max="500" width="19.7109375" style="30" bestFit="1" customWidth="1"/>
    <col min="501" max="501" width="12.85546875" style="30" bestFit="1" customWidth="1"/>
    <col min="502" max="502" width="11.28515625" style="30" bestFit="1" customWidth="1"/>
    <col min="503" max="752" width="9.140625" style="30"/>
    <col min="753" max="753" width="38.5703125" style="30" customWidth="1"/>
    <col min="754" max="754" width="38.7109375" style="30" bestFit="1" customWidth="1"/>
    <col min="755" max="755" width="19.140625" style="30" customWidth="1"/>
    <col min="756" max="756" width="19.7109375" style="30" bestFit="1" customWidth="1"/>
    <col min="757" max="757" width="12.85546875" style="30" bestFit="1" customWidth="1"/>
    <col min="758" max="758" width="11.28515625" style="30" bestFit="1" customWidth="1"/>
    <col min="759" max="1008" width="9.140625" style="30"/>
    <col min="1009" max="1009" width="38.5703125" style="30" customWidth="1"/>
    <col min="1010" max="1010" width="38.7109375" style="30" bestFit="1" customWidth="1"/>
    <col min="1011" max="1011" width="19.140625" style="30" customWidth="1"/>
    <col min="1012" max="1012" width="19.7109375" style="30" bestFit="1" customWidth="1"/>
    <col min="1013" max="1013" width="12.85546875" style="30" bestFit="1" customWidth="1"/>
    <col min="1014" max="1014" width="11.28515625" style="30" bestFit="1" customWidth="1"/>
    <col min="1015" max="1264" width="9.140625" style="30"/>
    <col min="1265" max="1265" width="38.5703125" style="30" customWidth="1"/>
    <col min="1266" max="1266" width="38.7109375" style="30" bestFit="1" customWidth="1"/>
    <col min="1267" max="1267" width="19.140625" style="30" customWidth="1"/>
    <col min="1268" max="1268" width="19.7109375" style="30" bestFit="1" customWidth="1"/>
    <col min="1269" max="1269" width="12.85546875" style="30" bestFit="1" customWidth="1"/>
    <col min="1270" max="1270" width="11.28515625" style="30" bestFit="1" customWidth="1"/>
    <col min="1271" max="1520" width="9.140625" style="30"/>
    <col min="1521" max="1521" width="38.5703125" style="30" customWidth="1"/>
    <col min="1522" max="1522" width="38.7109375" style="30" bestFit="1" customWidth="1"/>
    <col min="1523" max="1523" width="19.140625" style="30" customWidth="1"/>
    <col min="1524" max="1524" width="19.7109375" style="30" bestFit="1" customWidth="1"/>
    <col min="1525" max="1525" width="12.85546875" style="30" bestFit="1" customWidth="1"/>
    <col min="1526" max="1526" width="11.28515625" style="30" bestFit="1" customWidth="1"/>
    <col min="1527" max="1776" width="9.140625" style="30"/>
    <col min="1777" max="1777" width="38.5703125" style="30" customWidth="1"/>
    <col min="1778" max="1778" width="38.7109375" style="30" bestFit="1" customWidth="1"/>
    <col min="1779" max="1779" width="19.140625" style="30" customWidth="1"/>
    <col min="1780" max="1780" width="19.7109375" style="30" bestFit="1" customWidth="1"/>
    <col min="1781" max="1781" width="12.85546875" style="30" bestFit="1" customWidth="1"/>
    <col min="1782" max="1782" width="11.28515625" style="30" bestFit="1" customWidth="1"/>
    <col min="1783" max="2032" width="9.140625" style="30"/>
    <col min="2033" max="2033" width="38.5703125" style="30" customWidth="1"/>
    <col min="2034" max="2034" width="38.7109375" style="30" bestFit="1" customWidth="1"/>
    <col min="2035" max="2035" width="19.140625" style="30" customWidth="1"/>
    <col min="2036" max="2036" width="19.7109375" style="30" bestFit="1" customWidth="1"/>
    <col min="2037" max="2037" width="12.85546875" style="30" bestFit="1" customWidth="1"/>
    <col min="2038" max="2038" width="11.28515625" style="30" bestFit="1" customWidth="1"/>
    <col min="2039" max="2288" width="9.140625" style="30"/>
    <col min="2289" max="2289" width="38.5703125" style="30" customWidth="1"/>
    <col min="2290" max="2290" width="38.7109375" style="30" bestFit="1" customWidth="1"/>
    <col min="2291" max="2291" width="19.140625" style="30" customWidth="1"/>
    <col min="2292" max="2292" width="19.7109375" style="30" bestFit="1" customWidth="1"/>
    <col min="2293" max="2293" width="12.85546875" style="30" bestFit="1" customWidth="1"/>
    <col min="2294" max="2294" width="11.28515625" style="30" bestFit="1" customWidth="1"/>
    <col min="2295" max="2544" width="9.140625" style="30"/>
    <col min="2545" max="2545" width="38.5703125" style="30" customWidth="1"/>
    <col min="2546" max="2546" width="38.7109375" style="30" bestFit="1" customWidth="1"/>
    <col min="2547" max="2547" width="19.140625" style="30" customWidth="1"/>
    <col min="2548" max="2548" width="19.7109375" style="30" bestFit="1" customWidth="1"/>
    <col min="2549" max="2549" width="12.85546875" style="30" bestFit="1" customWidth="1"/>
    <col min="2550" max="2550" width="11.28515625" style="30" bestFit="1" customWidth="1"/>
    <col min="2551" max="2800" width="9.140625" style="30"/>
    <col min="2801" max="2801" width="38.5703125" style="30" customWidth="1"/>
    <col min="2802" max="2802" width="38.7109375" style="30" bestFit="1" customWidth="1"/>
    <col min="2803" max="2803" width="19.140625" style="30" customWidth="1"/>
    <col min="2804" max="2804" width="19.7109375" style="30" bestFit="1" customWidth="1"/>
    <col min="2805" max="2805" width="12.85546875" style="30" bestFit="1" customWidth="1"/>
    <col min="2806" max="2806" width="11.28515625" style="30" bestFit="1" customWidth="1"/>
    <col min="2807" max="3056" width="9.140625" style="30"/>
    <col min="3057" max="3057" width="38.5703125" style="30" customWidth="1"/>
    <col min="3058" max="3058" width="38.7109375" style="30" bestFit="1" customWidth="1"/>
    <col min="3059" max="3059" width="19.140625" style="30" customWidth="1"/>
    <col min="3060" max="3060" width="19.7109375" style="30" bestFit="1" customWidth="1"/>
    <col min="3061" max="3061" width="12.85546875" style="30" bestFit="1" customWidth="1"/>
    <col min="3062" max="3062" width="11.28515625" style="30" bestFit="1" customWidth="1"/>
    <col min="3063" max="3312" width="9.140625" style="30"/>
    <col min="3313" max="3313" width="38.5703125" style="30" customWidth="1"/>
    <col min="3314" max="3314" width="38.7109375" style="30" bestFit="1" customWidth="1"/>
    <col min="3315" max="3315" width="19.140625" style="30" customWidth="1"/>
    <col min="3316" max="3316" width="19.7109375" style="30" bestFit="1" customWidth="1"/>
    <col min="3317" max="3317" width="12.85546875" style="30" bestFit="1" customWidth="1"/>
    <col min="3318" max="3318" width="11.28515625" style="30" bestFit="1" customWidth="1"/>
    <col min="3319" max="3568" width="9.140625" style="30"/>
    <col min="3569" max="3569" width="38.5703125" style="30" customWidth="1"/>
    <col min="3570" max="3570" width="38.7109375" style="30" bestFit="1" customWidth="1"/>
    <col min="3571" max="3571" width="19.140625" style="30" customWidth="1"/>
    <col min="3572" max="3572" width="19.7109375" style="30" bestFit="1" customWidth="1"/>
    <col min="3573" max="3573" width="12.85546875" style="30" bestFit="1" customWidth="1"/>
    <col min="3574" max="3574" width="11.28515625" style="30" bestFit="1" customWidth="1"/>
    <col min="3575" max="3824" width="9.140625" style="30"/>
    <col min="3825" max="3825" width="38.5703125" style="30" customWidth="1"/>
    <col min="3826" max="3826" width="38.7109375" style="30" bestFit="1" customWidth="1"/>
    <col min="3827" max="3827" width="19.140625" style="30" customWidth="1"/>
    <col min="3828" max="3828" width="19.7109375" style="30" bestFit="1" customWidth="1"/>
    <col min="3829" max="3829" width="12.85546875" style="30" bestFit="1" customWidth="1"/>
    <col min="3830" max="3830" width="11.28515625" style="30" bestFit="1" customWidth="1"/>
    <col min="3831" max="4080" width="9.140625" style="30"/>
    <col min="4081" max="4081" width="38.5703125" style="30" customWidth="1"/>
    <col min="4082" max="4082" width="38.7109375" style="30" bestFit="1" customWidth="1"/>
    <col min="4083" max="4083" width="19.140625" style="30" customWidth="1"/>
    <col min="4084" max="4084" width="19.7109375" style="30" bestFit="1" customWidth="1"/>
    <col min="4085" max="4085" width="12.85546875" style="30" bestFit="1" customWidth="1"/>
    <col min="4086" max="4086" width="11.28515625" style="30" bestFit="1" customWidth="1"/>
    <col min="4087" max="4336" width="9.140625" style="30"/>
    <col min="4337" max="4337" width="38.5703125" style="30" customWidth="1"/>
    <col min="4338" max="4338" width="38.7109375" style="30" bestFit="1" customWidth="1"/>
    <col min="4339" max="4339" width="19.140625" style="30" customWidth="1"/>
    <col min="4340" max="4340" width="19.7109375" style="30" bestFit="1" customWidth="1"/>
    <col min="4341" max="4341" width="12.85546875" style="30" bestFit="1" customWidth="1"/>
    <col min="4342" max="4342" width="11.28515625" style="30" bestFit="1" customWidth="1"/>
    <col min="4343" max="4592" width="9.140625" style="30"/>
    <col min="4593" max="4593" width="38.5703125" style="30" customWidth="1"/>
    <col min="4594" max="4594" width="38.7109375" style="30" bestFit="1" customWidth="1"/>
    <col min="4595" max="4595" width="19.140625" style="30" customWidth="1"/>
    <col min="4596" max="4596" width="19.7109375" style="30" bestFit="1" customWidth="1"/>
    <col min="4597" max="4597" width="12.85546875" style="30" bestFit="1" customWidth="1"/>
    <col min="4598" max="4598" width="11.28515625" style="30" bestFit="1" customWidth="1"/>
    <col min="4599" max="4848" width="9.140625" style="30"/>
    <col min="4849" max="4849" width="38.5703125" style="30" customWidth="1"/>
    <col min="4850" max="4850" width="38.7109375" style="30" bestFit="1" customWidth="1"/>
    <col min="4851" max="4851" width="19.140625" style="30" customWidth="1"/>
    <col min="4852" max="4852" width="19.7109375" style="30" bestFit="1" customWidth="1"/>
    <col min="4853" max="4853" width="12.85546875" style="30" bestFit="1" customWidth="1"/>
    <col min="4854" max="4854" width="11.28515625" style="30" bestFit="1" customWidth="1"/>
    <col min="4855" max="5104" width="9.140625" style="30"/>
    <col min="5105" max="5105" width="38.5703125" style="30" customWidth="1"/>
    <col min="5106" max="5106" width="38.7109375" style="30" bestFit="1" customWidth="1"/>
    <col min="5107" max="5107" width="19.140625" style="30" customWidth="1"/>
    <col min="5108" max="5108" width="19.7109375" style="30" bestFit="1" customWidth="1"/>
    <col min="5109" max="5109" width="12.85546875" style="30" bestFit="1" customWidth="1"/>
    <col min="5110" max="5110" width="11.28515625" style="30" bestFit="1" customWidth="1"/>
    <col min="5111" max="5360" width="9.140625" style="30"/>
    <col min="5361" max="5361" width="38.5703125" style="30" customWidth="1"/>
    <col min="5362" max="5362" width="38.7109375" style="30" bestFit="1" customWidth="1"/>
    <col min="5363" max="5363" width="19.140625" style="30" customWidth="1"/>
    <col min="5364" max="5364" width="19.7109375" style="30" bestFit="1" customWidth="1"/>
    <col min="5365" max="5365" width="12.85546875" style="30" bestFit="1" customWidth="1"/>
    <col min="5366" max="5366" width="11.28515625" style="30" bestFit="1" customWidth="1"/>
    <col min="5367" max="5616" width="9.140625" style="30"/>
    <col min="5617" max="5617" width="38.5703125" style="30" customWidth="1"/>
    <col min="5618" max="5618" width="38.7109375" style="30" bestFit="1" customWidth="1"/>
    <col min="5619" max="5619" width="19.140625" style="30" customWidth="1"/>
    <col min="5620" max="5620" width="19.7109375" style="30" bestFit="1" customWidth="1"/>
    <col min="5621" max="5621" width="12.85546875" style="30" bestFit="1" customWidth="1"/>
    <col min="5622" max="5622" width="11.28515625" style="30" bestFit="1" customWidth="1"/>
    <col min="5623" max="5872" width="9.140625" style="30"/>
    <col min="5873" max="5873" width="38.5703125" style="30" customWidth="1"/>
    <col min="5874" max="5874" width="38.7109375" style="30" bestFit="1" customWidth="1"/>
    <col min="5875" max="5875" width="19.140625" style="30" customWidth="1"/>
    <col min="5876" max="5876" width="19.7109375" style="30" bestFit="1" customWidth="1"/>
    <col min="5877" max="5877" width="12.85546875" style="30" bestFit="1" customWidth="1"/>
    <col min="5878" max="5878" width="11.28515625" style="30" bestFit="1" customWidth="1"/>
    <col min="5879" max="6128" width="9.140625" style="30"/>
    <col min="6129" max="6129" width="38.5703125" style="30" customWidth="1"/>
    <col min="6130" max="6130" width="38.7109375" style="30" bestFit="1" customWidth="1"/>
    <col min="6131" max="6131" width="19.140625" style="30" customWidth="1"/>
    <col min="6132" max="6132" width="19.7109375" style="30" bestFit="1" customWidth="1"/>
    <col min="6133" max="6133" width="12.85546875" style="30" bestFit="1" customWidth="1"/>
    <col min="6134" max="6134" width="11.28515625" style="30" bestFit="1" customWidth="1"/>
    <col min="6135" max="6384" width="9.140625" style="30"/>
    <col min="6385" max="6385" width="38.5703125" style="30" customWidth="1"/>
    <col min="6386" max="6386" width="38.7109375" style="30" bestFit="1" customWidth="1"/>
    <col min="6387" max="6387" width="19.140625" style="30" customWidth="1"/>
    <col min="6388" max="6388" width="19.7109375" style="30" bestFit="1" customWidth="1"/>
    <col min="6389" max="6389" width="12.85546875" style="30" bestFit="1" customWidth="1"/>
    <col min="6390" max="6390" width="11.28515625" style="30" bestFit="1" customWidth="1"/>
    <col min="6391" max="6640" width="9.140625" style="30"/>
    <col min="6641" max="6641" width="38.5703125" style="30" customWidth="1"/>
    <col min="6642" max="6642" width="38.7109375" style="30" bestFit="1" customWidth="1"/>
    <col min="6643" max="6643" width="19.140625" style="30" customWidth="1"/>
    <col min="6644" max="6644" width="19.7109375" style="30" bestFit="1" customWidth="1"/>
    <col min="6645" max="6645" width="12.85546875" style="30" bestFit="1" customWidth="1"/>
    <col min="6646" max="6646" width="11.28515625" style="30" bestFit="1" customWidth="1"/>
    <col min="6647" max="6896" width="9.140625" style="30"/>
    <col min="6897" max="6897" width="38.5703125" style="30" customWidth="1"/>
    <col min="6898" max="6898" width="38.7109375" style="30" bestFit="1" customWidth="1"/>
    <col min="6899" max="6899" width="19.140625" style="30" customWidth="1"/>
    <col min="6900" max="6900" width="19.7109375" style="30" bestFit="1" customWidth="1"/>
    <col min="6901" max="6901" width="12.85546875" style="30" bestFit="1" customWidth="1"/>
    <col min="6902" max="6902" width="11.28515625" style="30" bestFit="1" customWidth="1"/>
    <col min="6903" max="7152" width="9.140625" style="30"/>
    <col min="7153" max="7153" width="38.5703125" style="30" customWidth="1"/>
    <col min="7154" max="7154" width="38.7109375" style="30" bestFit="1" customWidth="1"/>
    <col min="7155" max="7155" width="19.140625" style="30" customWidth="1"/>
    <col min="7156" max="7156" width="19.7109375" style="30" bestFit="1" customWidth="1"/>
    <col min="7157" max="7157" width="12.85546875" style="30" bestFit="1" customWidth="1"/>
    <col min="7158" max="7158" width="11.28515625" style="30" bestFit="1" customWidth="1"/>
    <col min="7159" max="7408" width="9.140625" style="30"/>
    <col min="7409" max="7409" width="38.5703125" style="30" customWidth="1"/>
    <col min="7410" max="7410" width="38.7109375" style="30" bestFit="1" customWidth="1"/>
    <col min="7411" max="7411" width="19.140625" style="30" customWidth="1"/>
    <col min="7412" max="7412" width="19.7109375" style="30" bestFit="1" customWidth="1"/>
    <col min="7413" max="7413" width="12.85546875" style="30" bestFit="1" customWidth="1"/>
    <col min="7414" max="7414" width="11.28515625" style="30" bestFit="1" customWidth="1"/>
    <col min="7415" max="7664" width="9.140625" style="30"/>
    <col min="7665" max="7665" width="38.5703125" style="30" customWidth="1"/>
    <col min="7666" max="7666" width="38.7109375" style="30" bestFit="1" customWidth="1"/>
    <col min="7667" max="7667" width="19.140625" style="30" customWidth="1"/>
    <col min="7668" max="7668" width="19.7109375" style="30" bestFit="1" customWidth="1"/>
    <col min="7669" max="7669" width="12.85546875" style="30" bestFit="1" customWidth="1"/>
    <col min="7670" max="7670" width="11.28515625" style="30" bestFit="1" customWidth="1"/>
    <col min="7671" max="7920" width="9.140625" style="30"/>
    <col min="7921" max="7921" width="38.5703125" style="30" customWidth="1"/>
    <col min="7922" max="7922" width="38.7109375" style="30" bestFit="1" customWidth="1"/>
    <col min="7923" max="7923" width="19.140625" style="30" customWidth="1"/>
    <col min="7924" max="7924" width="19.7109375" style="30" bestFit="1" customWidth="1"/>
    <col min="7925" max="7925" width="12.85546875" style="30" bestFit="1" customWidth="1"/>
    <col min="7926" max="7926" width="11.28515625" style="30" bestFit="1" customWidth="1"/>
    <col min="7927" max="8176" width="9.140625" style="30"/>
    <col min="8177" max="8177" width="38.5703125" style="30" customWidth="1"/>
    <col min="8178" max="8178" width="38.7109375" style="30" bestFit="1" customWidth="1"/>
    <col min="8179" max="8179" width="19.140625" style="30" customWidth="1"/>
    <col min="8180" max="8180" width="19.7109375" style="30" bestFit="1" customWidth="1"/>
    <col min="8181" max="8181" width="12.85546875" style="30" bestFit="1" customWidth="1"/>
    <col min="8182" max="8182" width="11.28515625" style="30" bestFit="1" customWidth="1"/>
    <col min="8183" max="8432" width="9.140625" style="30"/>
    <col min="8433" max="8433" width="38.5703125" style="30" customWidth="1"/>
    <col min="8434" max="8434" width="38.7109375" style="30" bestFit="1" customWidth="1"/>
    <col min="8435" max="8435" width="19.140625" style="30" customWidth="1"/>
    <col min="8436" max="8436" width="19.7109375" style="30" bestFit="1" customWidth="1"/>
    <col min="8437" max="8437" width="12.85546875" style="30" bestFit="1" customWidth="1"/>
    <col min="8438" max="8438" width="11.28515625" style="30" bestFit="1" customWidth="1"/>
    <col min="8439" max="8688" width="9.140625" style="30"/>
    <col min="8689" max="8689" width="38.5703125" style="30" customWidth="1"/>
    <col min="8690" max="8690" width="38.7109375" style="30" bestFit="1" customWidth="1"/>
    <col min="8691" max="8691" width="19.140625" style="30" customWidth="1"/>
    <col min="8692" max="8692" width="19.7109375" style="30" bestFit="1" customWidth="1"/>
    <col min="8693" max="8693" width="12.85546875" style="30" bestFit="1" customWidth="1"/>
    <col min="8694" max="8694" width="11.28515625" style="30" bestFit="1" customWidth="1"/>
    <col min="8695" max="8944" width="9.140625" style="30"/>
    <col min="8945" max="8945" width="38.5703125" style="30" customWidth="1"/>
    <col min="8946" max="8946" width="38.7109375" style="30" bestFit="1" customWidth="1"/>
    <col min="8947" max="8947" width="19.140625" style="30" customWidth="1"/>
    <col min="8948" max="8948" width="19.7109375" style="30" bestFit="1" customWidth="1"/>
    <col min="8949" max="8949" width="12.85546875" style="30" bestFit="1" customWidth="1"/>
    <col min="8950" max="8950" width="11.28515625" style="30" bestFit="1" customWidth="1"/>
    <col min="8951" max="9200" width="9.140625" style="30"/>
    <col min="9201" max="9201" width="38.5703125" style="30" customWidth="1"/>
    <col min="9202" max="9202" width="38.7109375" style="30" bestFit="1" customWidth="1"/>
    <col min="9203" max="9203" width="19.140625" style="30" customWidth="1"/>
    <col min="9204" max="9204" width="19.7109375" style="30" bestFit="1" customWidth="1"/>
    <col min="9205" max="9205" width="12.85546875" style="30" bestFit="1" customWidth="1"/>
    <col min="9206" max="9206" width="11.28515625" style="30" bestFit="1" customWidth="1"/>
    <col min="9207" max="9456" width="9.140625" style="30"/>
    <col min="9457" max="9457" width="38.5703125" style="30" customWidth="1"/>
    <col min="9458" max="9458" width="38.7109375" style="30" bestFit="1" customWidth="1"/>
    <col min="9459" max="9459" width="19.140625" style="30" customWidth="1"/>
    <col min="9460" max="9460" width="19.7109375" style="30" bestFit="1" customWidth="1"/>
    <col min="9461" max="9461" width="12.85546875" style="30" bestFit="1" customWidth="1"/>
    <col min="9462" max="9462" width="11.28515625" style="30" bestFit="1" customWidth="1"/>
    <col min="9463" max="9712" width="9.140625" style="30"/>
    <col min="9713" max="9713" width="38.5703125" style="30" customWidth="1"/>
    <col min="9714" max="9714" width="38.7109375" style="30" bestFit="1" customWidth="1"/>
    <col min="9715" max="9715" width="19.140625" style="30" customWidth="1"/>
    <col min="9716" max="9716" width="19.7109375" style="30" bestFit="1" customWidth="1"/>
    <col min="9717" max="9717" width="12.85546875" style="30" bestFit="1" customWidth="1"/>
    <col min="9718" max="9718" width="11.28515625" style="30" bestFit="1" customWidth="1"/>
    <col min="9719" max="9968" width="9.140625" style="30"/>
    <col min="9969" max="9969" width="38.5703125" style="30" customWidth="1"/>
    <col min="9970" max="9970" width="38.7109375" style="30" bestFit="1" customWidth="1"/>
    <col min="9971" max="9971" width="19.140625" style="30" customWidth="1"/>
    <col min="9972" max="9972" width="19.7109375" style="30" bestFit="1" customWidth="1"/>
    <col min="9973" max="9973" width="12.85546875" style="30" bestFit="1" customWidth="1"/>
    <col min="9974" max="9974" width="11.28515625" style="30" bestFit="1" customWidth="1"/>
    <col min="9975" max="10224" width="9.140625" style="30"/>
    <col min="10225" max="10225" width="38.5703125" style="30" customWidth="1"/>
    <col min="10226" max="10226" width="38.7109375" style="30" bestFit="1" customWidth="1"/>
    <col min="10227" max="10227" width="19.140625" style="30" customWidth="1"/>
    <col min="10228" max="10228" width="19.7109375" style="30" bestFit="1" customWidth="1"/>
    <col min="10229" max="10229" width="12.85546875" style="30" bestFit="1" customWidth="1"/>
    <col min="10230" max="10230" width="11.28515625" style="30" bestFit="1" customWidth="1"/>
    <col min="10231" max="10480" width="9.140625" style="30"/>
    <col min="10481" max="10481" width="38.5703125" style="30" customWidth="1"/>
    <col min="10482" max="10482" width="38.7109375" style="30" bestFit="1" customWidth="1"/>
    <col min="10483" max="10483" width="19.140625" style="30" customWidth="1"/>
    <col min="10484" max="10484" width="19.7109375" style="30" bestFit="1" customWidth="1"/>
    <col min="10485" max="10485" width="12.85546875" style="30" bestFit="1" customWidth="1"/>
    <col min="10486" max="10486" width="11.28515625" style="30" bestFit="1" customWidth="1"/>
    <col min="10487" max="10736" width="9.140625" style="30"/>
    <col min="10737" max="10737" width="38.5703125" style="30" customWidth="1"/>
    <col min="10738" max="10738" width="38.7109375" style="30" bestFit="1" customWidth="1"/>
    <col min="10739" max="10739" width="19.140625" style="30" customWidth="1"/>
    <col min="10740" max="10740" width="19.7109375" style="30" bestFit="1" customWidth="1"/>
    <col min="10741" max="10741" width="12.85546875" style="30" bestFit="1" customWidth="1"/>
    <col min="10742" max="10742" width="11.28515625" style="30" bestFit="1" customWidth="1"/>
    <col min="10743" max="10992" width="9.140625" style="30"/>
    <col min="10993" max="10993" width="38.5703125" style="30" customWidth="1"/>
    <col min="10994" max="10994" width="38.7109375" style="30" bestFit="1" customWidth="1"/>
    <col min="10995" max="10995" width="19.140625" style="30" customWidth="1"/>
    <col min="10996" max="10996" width="19.7109375" style="30" bestFit="1" customWidth="1"/>
    <col min="10997" max="10997" width="12.85546875" style="30" bestFit="1" customWidth="1"/>
    <col min="10998" max="10998" width="11.28515625" style="30" bestFit="1" customWidth="1"/>
    <col min="10999" max="11248" width="9.140625" style="30"/>
    <col min="11249" max="11249" width="38.5703125" style="30" customWidth="1"/>
    <col min="11250" max="11250" width="38.7109375" style="30" bestFit="1" customWidth="1"/>
    <col min="11251" max="11251" width="19.140625" style="30" customWidth="1"/>
    <col min="11252" max="11252" width="19.7109375" style="30" bestFit="1" customWidth="1"/>
    <col min="11253" max="11253" width="12.85546875" style="30" bestFit="1" customWidth="1"/>
    <col min="11254" max="11254" width="11.28515625" style="30" bestFit="1" customWidth="1"/>
    <col min="11255" max="11504" width="9.140625" style="30"/>
    <col min="11505" max="11505" width="38.5703125" style="30" customWidth="1"/>
    <col min="11506" max="11506" width="38.7109375" style="30" bestFit="1" customWidth="1"/>
    <col min="11507" max="11507" width="19.140625" style="30" customWidth="1"/>
    <col min="11508" max="11508" width="19.7109375" style="30" bestFit="1" customWidth="1"/>
    <col min="11509" max="11509" width="12.85546875" style="30" bestFit="1" customWidth="1"/>
    <col min="11510" max="11510" width="11.28515625" style="30" bestFit="1" customWidth="1"/>
    <col min="11511" max="11760" width="9.140625" style="30"/>
    <col min="11761" max="11761" width="38.5703125" style="30" customWidth="1"/>
    <col min="11762" max="11762" width="38.7109375" style="30" bestFit="1" customWidth="1"/>
    <col min="11763" max="11763" width="19.140625" style="30" customWidth="1"/>
    <col min="11764" max="11764" width="19.7109375" style="30" bestFit="1" customWidth="1"/>
    <col min="11765" max="11765" width="12.85546875" style="30" bestFit="1" customWidth="1"/>
    <col min="11766" max="11766" width="11.28515625" style="30" bestFit="1" customWidth="1"/>
    <col min="11767" max="12016" width="9.140625" style="30"/>
    <col min="12017" max="12017" width="38.5703125" style="30" customWidth="1"/>
    <col min="12018" max="12018" width="38.7109375" style="30" bestFit="1" customWidth="1"/>
    <col min="12019" max="12019" width="19.140625" style="30" customWidth="1"/>
    <col min="12020" max="12020" width="19.7109375" style="30" bestFit="1" customWidth="1"/>
    <col min="12021" max="12021" width="12.85546875" style="30" bestFit="1" customWidth="1"/>
    <col min="12022" max="12022" width="11.28515625" style="30" bestFit="1" customWidth="1"/>
    <col min="12023" max="12272" width="9.140625" style="30"/>
    <col min="12273" max="12273" width="38.5703125" style="30" customWidth="1"/>
    <col min="12274" max="12274" width="38.7109375" style="30" bestFit="1" customWidth="1"/>
    <col min="12275" max="12275" width="19.140625" style="30" customWidth="1"/>
    <col min="12276" max="12276" width="19.7109375" style="30" bestFit="1" customWidth="1"/>
    <col min="12277" max="12277" width="12.85546875" style="30" bestFit="1" customWidth="1"/>
    <col min="12278" max="12278" width="11.28515625" style="30" bestFit="1" customWidth="1"/>
    <col min="12279" max="12528" width="9.140625" style="30"/>
    <col min="12529" max="12529" width="38.5703125" style="30" customWidth="1"/>
    <col min="12530" max="12530" width="38.7109375" style="30" bestFit="1" customWidth="1"/>
    <col min="12531" max="12531" width="19.140625" style="30" customWidth="1"/>
    <col min="12532" max="12532" width="19.7109375" style="30" bestFit="1" customWidth="1"/>
    <col min="12533" max="12533" width="12.85546875" style="30" bestFit="1" customWidth="1"/>
    <col min="12534" max="12534" width="11.28515625" style="30" bestFit="1" customWidth="1"/>
    <col min="12535" max="12784" width="9.140625" style="30"/>
    <col min="12785" max="12785" width="38.5703125" style="30" customWidth="1"/>
    <col min="12786" max="12786" width="38.7109375" style="30" bestFit="1" customWidth="1"/>
    <col min="12787" max="12787" width="19.140625" style="30" customWidth="1"/>
    <col min="12788" max="12788" width="19.7109375" style="30" bestFit="1" customWidth="1"/>
    <col min="12789" max="12789" width="12.85546875" style="30" bestFit="1" customWidth="1"/>
    <col min="12790" max="12790" width="11.28515625" style="30" bestFit="1" customWidth="1"/>
    <col min="12791" max="13040" width="9.140625" style="30"/>
    <col min="13041" max="13041" width="38.5703125" style="30" customWidth="1"/>
    <col min="13042" max="13042" width="38.7109375" style="30" bestFit="1" customWidth="1"/>
    <col min="13043" max="13043" width="19.140625" style="30" customWidth="1"/>
    <col min="13044" max="13044" width="19.7109375" style="30" bestFit="1" customWidth="1"/>
    <col min="13045" max="13045" width="12.85546875" style="30" bestFit="1" customWidth="1"/>
    <col min="13046" max="13046" width="11.28515625" style="30" bestFit="1" customWidth="1"/>
    <col min="13047" max="13296" width="9.140625" style="30"/>
    <col min="13297" max="13297" width="38.5703125" style="30" customWidth="1"/>
    <col min="13298" max="13298" width="38.7109375" style="30" bestFit="1" customWidth="1"/>
    <col min="13299" max="13299" width="19.140625" style="30" customWidth="1"/>
    <col min="13300" max="13300" width="19.7109375" style="30" bestFit="1" customWidth="1"/>
    <col min="13301" max="13301" width="12.85546875" style="30" bestFit="1" customWidth="1"/>
    <col min="13302" max="13302" width="11.28515625" style="30" bestFit="1" customWidth="1"/>
    <col min="13303" max="13552" width="9.140625" style="30"/>
    <col min="13553" max="13553" width="38.5703125" style="30" customWidth="1"/>
    <col min="13554" max="13554" width="38.7109375" style="30" bestFit="1" customWidth="1"/>
    <col min="13555" max="13555" width="19.140625" style="30" customWidth="1"/>
    <col min="13556" max="13556" width="19.7109375" style="30" bestFit="1" customWidth="1"/>
    <col min="13557" max="13557" width="12.85546875" style="30" bestFit="1" customWidth="1"/>
    <col min="13558" max="13558" width="11.28515625" style="30" bestFit="1" customWidth="1"/>
    <col min="13559" max="13808" width="9.140625" style="30"/>
    <col min="13809" max="13809" width="38.5703125" style="30" customWidth="1"/>
    <col min="13810" max="13810" width="38.7109375" style="30" bestFit="1" customWidth="1"/>
    <col min="13811" max="13811" width="19.140625" style="30" customWidth="1"/>
    <col min="13812" max="13812" width="19.7109375" style="30" bestFit="1" customWidth="1"/>
    <col min="13813" max="13813" width="12.85546875" style="30" bestFit="1" customWidth="1"/>
    <col min="13814" max="13814" width="11.28515625" style="30" bestFit="1" customWidth="1"/>
    <col min="13815" max="14064" width="9.140625" style="30"/>
    <col min="14065" max="14065" width="38.5703125" style="30" customWidth="1"/>
    <col min="14066" max="14066" width="38.7109375" style="30" bestFit="1" customWidth="1"/>
    <col min="14067" max="14067" width="19.140625" style="30" customWidth="1"/>
    <col min="14068" max="14068" width="19.7109375" style="30" bestFit="1" customWidth="1"/>
    <col min="14069" max="14069" width="12.85546875" style="30" bestFit="1" customWidth="1"/>
    <col min="14070" max="14070" width="11.28515625" style="30" bestFit="1" customWidth="1"/>
    <col min="14071" max="14320" width="9.140625" style="30"/>
    <col min="14321" max="14321" width="38.5703125" style="30" customWidth="1"/>
    <col min="14322" max="14322" width="38.7109375" style="30" bestFit="1" customWidth="1"/>
    <col min="14323" max="14323" width="19.140625" style="30" customWidth="1"/>
    <col min="14324" max="14324" width="19.7109375" style="30" bestFit="1" customWidth="1"/>
    <col min="14325" max="14325" width="12.85546875" style="30" bestFit="1" customWidth="1"/>
    <col min="14326" max="14326" width="11.28515625" style="30" bestFit="1" customWidth="1"/>
    <col min="14327" max="14576" width="9.140625" style="30"/>
    <col min="14577" max="14577" width="38.5703125" style="30" customWidth="1"/>
    <col min="14578" max="14578" width="38.7109375" style="30" bestFit="1" customWidth="1"/>
    <col min="14579" max="14579" width="19.140625" style="30" customWidth="1"/>
    <col min="14580" max="14580" width="19.7109375" style="30" bestFit="1" customWidth="1"/>
    <col min="14581" max="14581" width="12.85546875" style="30" bestFit="1" customWidth="1"/>
    <col min="14582" max="14582" width="11.28515625" style="30" bestFit="1" customWidth="1"/>
    <col min="14583" max="14832" width="9.140625" style="30"/>
    <col min="14833" max="14833" width="38.5703125" style="30" customWidth="1"/>
    <col min="14834" max="14834" width="38.7109375" style="30" bestFit="1" customWidth="1"/>
    <col min="14835" max="14835" width="19.140625" style="30" customWidth="1"/>
    <col min="14836" max="14836" width="19.7109375" style="30" bestFit="1" customWidth="1"/>
    <col min="14837" max="14837" width="12.85546875" style="30" bestFit="1" customWidth="1"/>
    <col min="14838" max="14838" width="11.28515625" style="30" bestFit="1" customWidth="1"/>
    <col min="14839" max="15088" width="9.140625" style="30"/>
    <col min="15089" max="15089" width="38.5703125" style="30" customWidth="1"/>
    <col min="15090" max="15090" width="38.7109375" style="30" bestFit="1" customWidth="1"/>
    <col min="15091" max="15091" width="19.140625" style="30" customWidth="1"/>
    <col min="15092" max="15092" width="19.7109375" style="30" bestFit="1" customWidth="1"/>
    <col min="15093" max="15093" width="12.85546875" style="30" bestFit="1" customWidth="1"/>
    <col min="15094" max="15094" width="11.28515625" style="30" bestFit="1" customWidth="1"/>
    <col min="15095" max="15344" width="9.140625" style="30"/>
    <col min="15345" max="15345" width="38.5703125" style="30" customWidth="1"/>
    <col min="15346" max="15346" width="38.7109375" style="30" bestFit="1" customWidth="1"/>
    <col min="15347" max="15347" width="19.140625" style="30" customWidth="1"/>
    <col min="15348" max="15348" width="19.7109375" style="30" bestFit="1" customWidth="1"/>
    <col min="15349" max="15349" width="12.85546875" style="30" bestFit="1" customWidth="1"/>
    <col min="15350" max="15350" width="11.28515625" style="30" bestFit="1" customWidth="1"/>
    <col min="15351" max="15600" width="9.140625" style="30"/>
    <col min="15601" max="15601" width="38.5703125" style="30" customWidth="1"/>
    <col min="15602" max="15602" width="38.7109375" style="30" bestFit="1" customWidth="1"/>
    <col min="15603" max="15603" width="19.140625" style="30" customWidth="1"/>
    <col min="15604" max="15604" width="19.7109375" style="30" bestFit="1" customWidth="1"/>
    <col min="15605" max="15605" width="12.85546875" style="30" bestFit="1" customWidth="1"/>
    <col min="15606" max="15606" width="11.28515625" style="30" bestFit="1" customWidth="1"/>
    <col min="15607" max="15856" width="9.140625" style="30"/>
    <col min="15857" max="15857" width="38.5703125" style="30" customWidth="1"/>
    <col min="15858" max="15858" width="38.7109375" style="30" bestFit="1" customWidth="1"/>
    <col min="15859" max="15859" width="19.140625" style="30" customWidth="1"/>
    <col min="15860" max="15860" width="19.7109375" style="30" bestFit="1" customWidth="1"/>
    <col min="15861" max="15861" width="12.85546875" style="30" bestFit="1" customWidth="1"/>
    <col min="15862" max="15862" width="11.28515625" style="30" bestFit="1" customWidth="1"/>
    <col min="15863" max="16112" width="9.140625" style="30"/>
    <col min="16113" max="16113" width="38.5703125" style="30" customWidth="1"/>
    <col min="16114" max="16114" width="38.7109375" style="30" bestFit="1" customWidth="1"/>
    <col min="16115" max="16115" width="19.140625" style="30" customWidth="1"/>
    <col min="16116" max="16116" width="19.7109375" style="30" bestFit="1" customWidth="1"/>
    <col min="16117" max="16117" width="12.85546875" style="30" bestFit="1" customWidth="1"/>
    <col min="16118" max="16118" width="11.28515625" style="30" bestFit="1" customWidth="1"/>
    <col min="16119" max="16384" width="9.140625" style="30"/>
  </cols>
  <sheetData>
    <row r="1" spans="1:17" ht="15" customHeight="1" thickBot="1" x14ac:dyDescent="0.25">
      <c r="A1" s="28"/>
      <c r="B1" s="28"/>
      <c r="C1" s="28"/>
      <c r="D1" s="29"/>
      <c r="E1" s="29"/>
      <c r="F1" s="29"/>
      <c r="G1" s="29"/>
      <c r="H1" s="29"/>
      <c r="I1" s="29"/>
      <c r="J1" s="103"/>
      <c r="K1" s="103"/>
      <c r="L1" s="103"/>
      <c r="M1" s="103"/>
      <c r="N1" s="103"/>
      <c r="O1" s="103"/>
      <c r="P1" s="103"/>
      <c r="Q1" s="103"/>
    </row>
    <row r="2" spans="1:17" x14ac:dyDescent="0.2">
      <c r="A2" s="171" t="s">
        <v>172</v>
      </c>
      <c r="B2" s="172"/>
      <c r="C2" s="17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x14ac:dyDescent="0.2">
      <c r="A3" s="31"/>
      <c r="B3" s="32"/>
      <c r="C3" s="3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x14ac:dyDescent="0.2">
      <c r="A4" s="34" t="s">
        <v>1</v>
      </c>
      <c r="B4" s="35" t="s">
        <v>173</v>
      </c>
      <c r="C4" s="36" t="s">
        <v>8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x14ac:dyDescent="0.2">
      <c r="A5" s="34"/>
      <c r="B5" s="35"/>
      <c r="C5" s="36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 x14ac:dyDescent="0.2">
      <c r="A6" s="101" t="s">
        <v>174</v>
      </c>
      <c r="B6" s="102" t="s">
        <v>175</v>
      </c>
      <c r="C6" s="37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x14ac:dyDescent="0.2">
      <c r="A7" s="38" t="s">
        <v>176</v>
      </c>
      <c r="B7" s="39" t="s">
        <v>177</v>
      </c>
      <c r="C7" s="40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1:17" x14ac:dyDescent="0.2">
      <c r="A8" s="38"/>
      <c r="B8" s="39"/>
      <c r="C8" s="40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x14ac:dyDescent="0.2">
      <c r="A9" s="38"/>
      <c r="B9" s="41" t="s">
        <v>178</v>
      </c>
      <c r="C9" s="42">
        <v>4.13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17" x14ac:dyDescent="0.2">
      <c r="A10" s="38"/>
      <c r="B10" s="39"/>
      <c r="C10" s="42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</row>
    <row r="11" spans="1:17" x14ac:dyDescent="0.2">
      <c r="A11" s="43" t="s">
        <v>179</v>
      </c>
      <c r="B11" s="44" t="s">
        <v>180</v>
      </c>
      <c r="C11" s="45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ht="12.95" customHeight="1" x14ac:dyDescent="0.2">
      <c r="A12" s="46"/>
      <c r="B12" s="47"/>
      <c r="C12" s="48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x14ac:dyDescent="0.2">
      <c r="A13" s="38"/>
      <c r="B13" s="41" t="s">
        <v>181</v>
      </c>
      <c r="C13" s="42">
        <v>1.25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x14ac:dyDescent="0.2">
      <c r="A14" s="49"/>
      <c r="B14" s="50"/>
      <c r="C14" s="42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x14ac:dyDescent="0.2">
      <c r="A15" s="43" t="s">
        <v>182</v>
      </c>
      <c r="B15" s="44" t="s">
        <v>183</v>
      </c>
      <c r="C15" s="45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x14ac:dyDescent="0.2">
      <c r="A16" s="38" t="s">
        <v>184</v>
      </c>
      <c r="B16" s="50" t="s">
        <v>185</v>
      </c>
      <c r="C16" s="42">
        <v>2.0299999999999998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3" x14ac:dyDescent="0.2">
      <c r="A17" s="38" t="s">
        <v>186</v>
      </c>
      <c r="B17" s="39" t="s">
        <v>187</v>
      </c>
      <c r="C17" s="42">
        <v>1.27</v>
      </c>
    </row>
    <row r="18" spans="1:3" x14ac:dyDescent="0.2">
      <c r="A18" s="38"/>
      <c r="B18" s="39"/>
      <c r="C18" s="42"/>
    </row>
    <row r="19" spans="1:3" x14ac:dyDescent="0.2">
      <c r="A19" s="49"/>
      <c r="B19" s="51" t="s">
        <v>188</v>
      </c>
      <c r="C19" s="42">
        <f>C16+C17</f>
        <v>3.3</v>
      </c>
    </row>
    <row r="20" spans="1:3" ht="13.5" thickBot="1" x14ac:dyDescent="0.25">
      <c r="A20" s="52"/>
      <c r="B20" s="53"/>
      <c r="C20" s="54"/>
    </row>
    <row r="21" spans="1:3" x14ac:dyDescent="0.2">
      <c r="A21" s="55" t="s">
        <v>189</v>
      </c>
      <c r="B21" s="56" t="s">
        <v>190</v>
      </c>
      <c r="C21" s="57"/>
    </row>
    <row r="22" spans="1:3" x14ac:dyDescent="0.2">
      <c r="A22" s="38" t="s">
        <v>191</v>
      </c>
      <c r="B22" s="39" t="s">
        <v>192</v>
      </c>
      <c r="C22" s="42">
        <v>0.47</v>
      </c>
    </row>
    <row r="23" spans="1:3" x14ac:dyDescent="0.2">
      <c r="A23" s="38" t="s">
        <v>193</v>
      </c>
      <c r="B23" s="39" t="s">
        <v>194</v>
      </c>
      <c r="C23" s="42">
        <v>2.4300000000000002</v>
      </c>
    </row>
    <row r="24" spans="1:3" x14ac:dyDescent="0.2">
      <c r="A24" s="38" t="s">
        <v>195</v>
      </c>
      <c r="B24" s="39" t="s">
        <v>196</v>
      </c>
      <c r="C24" s="42">
        <v>3</v>
      </c>
    </row>
    <row r="25" spans="1:3" x14ac:dyDescent="0.2">
      <c r="A25" s="38" t="s">
        <v>197</v>
      </c>
      <c r="B25" s="39"/>
      <c r="C25" s="42"/>
    </row>
    <row r="26" spans="1:3" x14ac:dyDescent="0.2">
      <c r="A26" s="49"/>
      <c r="B26" s="41" t="s">
        <v>198</v>
      </c>
      <c r="C26" s="42">
        <f>C22+C23+C24</f>
        <v>5.9</v>
      </c>
    </row>
    <row r="27" spans="1:3" x14ac:dyDescent="0.2">
      <c r="A27" s="38"/>
      <c r="B27" s="39"/>
      <c r="C27" s="42"/>
    </row>
    <row r="28" spans="1:3" x14ac:dyDescent="0.2">
      <c r="A28" s="43" t="s">
        <v>199</v>
      </c>
      <c r="B28" s="44" t="s">
        <v>200</v>
      </c>
      <c r="C28" s="45"/>
    </row>
    <row r="29" spans="1:3" x14ac:dyDescent="0.2">
      <c r="A29" s="38" t="s">
        <v>201</v>
      </c>
      <c r="B29" s="39"/>
      <c r="C29" s="42"/>
    </row>
    <row r="30" spans="1:3" x14ac:dyDescent="0.2">
      <c r="A30" s="38"/>
      <c r="B30" s="41" t="s">
        <v>202</v>
      </c>
      <c r="C30" s="42">
        <v>8</v>
      </c>
    </row>
    <row r="31" spans="1:3" x14ac:dyDescent="0.2">
      <c r="A31" s="38"/>
      <c r="B31" s="39"/>
      <c r="C31" s="42"/>
    </row>
    <row r="32" spans="1:3" x14ac:dyDescent="0.2">
      <c r="A32" s="176" t="s">
        <v>203</v>
      </c>
      <c r="B32" s="177"/>
      <c r="C32" s="58">
        <f>A34</f>
        <v>24.998658995749178</v>
      </c>
    </row>
    <row r="33" spans="1:17" x14ac:dyDescent="0.2">
      <c r="A33" s="38"/>
      <c r="B33" s="39"/>
      <c r="C33" s="42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ht="13.5" thickBot="1" x14ac:dyDescent="0.25">
      <c r="A34" s="59">
        <f>(((1+C9/100)*(1+C13/100)*(1+C19/100)*(1+C30/100)/(1-C26/100))-1)*100</f>
        <v>24.998658995749178</v>
      </c>
      <c r="B34" s="60"/>
      <c r="C34" s="61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x14ac:dyDescent="0.2">
      <c r="A35" s="62"/>
      <c r="B35" s="63"/>
      <c r="C35" s="6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ht="15" x14ac:dyDescent="0.2">
      <c r="A36" s="178"/>
      <c r="B36" s="178"/>
      <c r="C36" s="178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x14ac:dyDescent="0.2">
      <c r="A37" s="179"/>
      <c r="B37" s="179"/>
      <c r="C37" s="179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x14ac:dyDescent="0.2">
      <c r="A38" s="180"/>
      <c r="B38" s="180"/>
      <c r="C38" s="180"/>
      <c r="D38" s="26"/>
      <c r="E38" s="65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">
      <c r="A39" s="174"/>
      <c r="B39" s="174"/>
      <c r="C39" s="174"/>
      <c r="D39" s="66"/>
      <c r="E39" s="65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">
      <c r="A40" s="174"/>
      <c r="B40" s="174"/>
      <c r="C40" s="174"/>
      <c r="D40" s="66"/>
      <c r="E40" s="65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x14ac:dyDescent="0.2">
      <c r="A41" s="174"/>
      <c r="B41" s="174"/>
      <c r="C41" s="174"/>
      <c r="D41" s="66"/>
      <c r="E41" s="65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46.5" customHeight="1" x14ac:dyDescent="0.2">
      <c r="A42" s="175"/>
      <c r="B42" s="175"/>
      <c r="C42" s="175"/>
      <c r="D42" s="25"/>
      <c r="E42" s="65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x14ac:dyDescent="0.2">
      <c r="A43" s="67"/>
      <c r="B43" s="68"/>
      <c r="C43" s="68"/>
      <c r="D43" s="25"/>
      <c r="E43" s="65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</sheetData>
  <mergeCells count="9">
    <mergeCell ref="A2:C2"/>
    <mergeCell ref="A41:C41"/>
    <mergeCell ref="A42:C42"/>
    <mergeCell ref="A32:B32"/>
    <mergeCell ref="A36:C36"/>
    <mergeCell ref="A37:C37"/>
    <mergeCell ref="A38:C38"/>
    <mergeCell ref="A39:C39"/>
    <mergeCell ref="A40:C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22" workbookViewId="0">
      <selection activeCell="A36" sqref="A36:XFD37"/>
    </sheetView>
  </sheetViews>
  <sheetFormatPr defaultRowHeight="12.75" x14ac:dyDescent="0.2"/>
  <cols>
    <col min="1" max="1" width="40" style="30" customWidth="1"/>
    <col min="2" max="2" width="37.5703125" style="30" customWidth="1"/>
    <col min="3" max="3" width="29.140625" style="30" customWidth="1"/>
    <col min="4" max="240" width="9.140625" style="30"/>
    <col min="241" max="241" width="38.5703125" style="30" customWidth="1"/>
    <col min="242" max="242" width="38.7109375" style="30" bestFit="1" customWidth="1"/>
    <col min="243" max="243" width="19.140625" style="30" customWidth="1"/>
    <col min="244" max="244" width="19.7109375" style="30" bestFit="1" customWidth="1"/>
    <col min="245" max="245" width="12.85546875" style="30" bestFit="1" customWidth="1"/>
    <col min="246" max="246" width="11.28515625" style="30" bestFit="1" customWidth="1"/>
    <col min="247" max="496" width="9.140625" style="30"/>
    <col min="497" max="497" width="38.5703125" style="30" customWidth="1"/>
    <col min="498" max="498" width="38.7109375" style="30" bestFit="1" customWidth="1"/>
    <col min="499" max="499" width="19.140625" style="30" customWidth="1"/>
    <col min="500" max="500" width="19.7109375" style="30" bestFit="1" customWidth="1"/>
    <col min="501" max="501" width="12.85546875" style="30" bestFit="1" customWidth="1"/>
    <col min="502" max="502" width="11.28515625" style="30" bestFit="1" customWidth="1"/>
    <col min="503" max="752" width="9.140625" style="30"/>
    <col min="753" max="753" width="38.5703125" style="30" customWidth="1"/>
    <col min="754" max="754" width="38.7109375" style="30" bestFit="1" customWidth="1"/>
    <col min="755" max="755" width="19.140625" style="30" customWidth="1"/>
    <col min="756" max="756" width="19.7109375" style="30" bestFit="1" customWidth="1"/>
    <col min="757" max="757" width="12.85546875" style="30" bestFit="1" customWidth="1"/>
    <col min="758" max="758" width="11.28515625" style="30" bestFit="1" customWidth="1"/>
    <col min="759" max="1008" width="9.140625" style="30"/>
    <col min="1009" max="1009" width="38.5703125" style="30" customWidth="1"/>
    <col min="1010" max="1010" width="38.7109375" style="30" bestFit="1" customWidth="1"/>
    <col min="1011" max="1011" width="19.140625" style="30" customWidth="1"/>
    <col min="1012" max="1012" width="19.7109375" style="30" bestFit="1" customWidth="1"/>
    <col min="1013" max="1013" width="12.85546875" style="30" bestFit="1" customWidth="1"/>
    <col min="1014" max="1014" width="11.28515625" style="30" bestFit="1" customWidth="1"/>
    <col min="1015" max="1264" width="9.140625" style="30"/>
    <col min="1265" max="1265" width="38.5703125" style="30" customWidth="1"/>
    <col min="1266" max="1266" width="38.7109375" style="30" bestFit="1" customWidth="1"/>
    <col min="1267" max="1267" width="19.140625" style="30" customWidth="1"/>
    <col min="1268" max="1268" width="19.7109375" style="30" bestFit="1" customWidth="1"/>
    <col min="1269" max="1269" width="12.85546875" style="30" bestFit="1" customWidth="1"/>
    <col min="1270" max="1270" width="11.28515625" style="30" bestFit="1" customWidth="1"/>
    <col min="1271" max="1520" width="9.140625" style="30"/>
    <col min="1521" max="1521" width="38.5703125" style="30" customWidth="1"/>
    <col min="1522" max="1522" width="38.7109375" style="30" bestFit="1" customWidth="1"/>
    <col min="1523" max="1523" width="19.140625" style="30" customWidth="1"/>
    <col min="1524" max="1524" width="19.7109375" style="30" bestFit="1" customWidth="1"/>
    <col min="1525" max="1525" width="12.85546875" style="30" bestFit="1" customWidth="1"/>
    <col min="1526" max="1526" width="11.28515625" style="30" bestFit="1" customWidth="1"/>
    <col min="1527" max="1776" width="9.140625" style="30"/>
    <col min="1777" max="1777" width="38.5703125" style="30" customWidth="1"/>
    <col min="1778" max="1778" width="38.7109375" style="30" bestFit="1" customWidth="1"/>
    <col min="1779" max="1779" width="19.140625" style="30" customWidth="1"/>
    <col min="1780" max="1780" width="19.7109375" style="30" bestFit="1" customWidth="1"/>
    <col min="1781" max="1781" width="12.85546875" style="30" bestFit="1" customWidth="1"/>
    <col min="1782" max="1782" width="11.28515625" style="30" bestFit="1" customWidth="1"/>
    <col min="1783" max="2032" width="9.140625" style="30"/>
    <col min="2033" max="2033" width="38.5703125" style="30" customWidth="1"/>
    <col min="2034" max="2034" width="38.7109375" style="30" bestFit="1" customWidth="1"/>
    <col min="2035" max="2035" width="19.140625" style="30" customWidth="1"/>
    <col min="2036" max="2036" width="19.7109375" style="30" bestFit="1" customWidth="1"/>
    <col min="2037" max="2037" width="12.85546875" style="30" bestFit="1" customWidth="1"/>
    <col min="2038" max="2038" width="11.28515625" style="30" bestFit="1" customWidth="1"/>
    <col min="2039" max="2288" width="9.140625" style="30"/>
    <col min="2289" max="2289" width="38.5703125" style="30" customWidth="1"/>
    <col min="2290" max="2290" width="38.7109375" style="30" bestFit="1" customWidth="1"/>
    <col min="2291" max="2291" width="19.140625" style="30" customWidth="1"/>
    <col min="2292" max="2292" width="19.7109375" style="30" bestFit="1" customWidth="1"/>
    <col min="2293" max="2293" width="12.85546875" style="30" bestFit="1" customWidth="1"/>
    <col min="2294" max="2294" width="11.28515625" style="30" bestFit="1" customWidth="1"/>
    <col min="2295" max="2544" width="9.140625" style="30"/>
    <col min="2545" max="2545" width="38.5703125" style="30" customWidth="1"/>
    <col min="2546" max="2546" width="38.7109375" style="30" bestFit="1" customWidth="1"/>
    <col min="2547" max="2547" width="19.140625" style="30" customWidth="1"/>
    <col min="2548" max="2548" width="19.7109375" style="30" bestFit="1" customWidth="1"/>
    <col min="2549" max="2549" width="12.85546875" style="30" bestFit="1" customWidth="1"/>
    <col min="2550" max="2550" width="11.28515625" style="30" bestFit="1" customWidth="1"/>
    <col min="2551" max="2800" width="9.140625" style="30"/>
    <col min="2801" max="2801" width="38.5703125" style="30" customWidth="1"/>
    <col min="2802" max="2802" width="38.7109375" style="30" bestFit="1" customWidth="1"/>
    <col min="2803" max="2803" width="19.140625" style="30" customWidth="1"/>
    <col min="2804" max="2804" width="19.7109375" style="30" bestFit="1" customWidth="1"/>
    <col min="2805" max="2805" width="12.85546875" style="30" bestFit="1" customWidth="1"/>
    <col min="2806" max="2806" width="11.28515625" style="30" bestFit="1" customWidth="1"/>
    <col min="2807" max="3056" width="9.140625" style="30"/>
    <col min="3057" max="3057" width="38.5703125" style="30" customWidth="1"/>
    <col min="3058" max="3058" width="38.7109375" style="30" bestFit="1" customWidth="1"/>
    <col min="3059" max="3059" width="19.140625" style="30" customWidth="1"/>
    <col min="3060" max="3060" width="19.7109375" style="30" bestFit="1" customWidth="1"/>
    <col min="3061" max="3061" width="12.85546875" style="30" bestFit="1" customWidth="1"/>
    <col min="3062" max="3062" width="11.28515625" style="30" bestFit="1" customWidth="1"/>
    <col min="3063" max="3312" width="9.140625" style="30"/>
    <col min="3313" max="3313" width="38.5703125" style="30" customWidth="1"/>
    <col min="3314" max="3314" width="38.7109375" style="30" bestFit="1" customWidth="1"/>
    <col min="3315" max="3315" width="19.140625" style="30" customWidth="1"/>
    <col min="3316" max="3316" width="19.7109375" style="30" bestFit="1" customWidth="1"/>
    <col min="3317" max="3317" width="12.85546875" style="30" bestFit="1" customWidth="1"/>
    <col min="3318" max="3318" width="11.28515625" style="30" bestFit="1" customWidth="1"/>
    <col min="3319" max="3568" width="9.140625" style="30"/>
    <col min="3569" max="3569" width="38.5703125" style="30" customWidth="1"/>
    <col min="3570" max="3570" width="38.7109375" style="30" bestFit="1" customWidth="1"/>
    <col min="3571" max="3571" width="19.140625" style="30" customWidth="1"/>
    <col min="3572" max="3572" width="19.7109375" style="30" bestFit="1" customWidth="1"/>
    <col min="3573" max="3573" width="12.85546875" style="30" bestFit="1" customWidth="1"/>
    <col min="3574" max="3574" width="11.28515625" style="30" bestFit="1" customWidth="1"/>
    <col min="3575" max="3824" width="9.140625" style="30"/>
    <col min="3825" max="3825" width="38.5703125" style="30" customWidth="1"/>
    <col min="3826" max="3826" width="38.7109375" style="30" bestFit="1" customWidth="1"/>
    <col min="3827" max="3827" width="19.140625" style="30" customWidth="1"/>
    <col min="3828" max="3828" width="19.7109375" style="30" bestFit="1" customWidth="1"/>
    <col min="3829" max="3829" width="12.85546875" style="30" bestFit="1" customWidth="1"/>
    <col min="3830" max="3830" width="11.28515625" style="30" bestFit="1" customWidth="1"/>
    <col min="3831" max="4080" width="9.140625" style="30"/>
    <col min="4081" max="4081" width="38.5703125" style="30" customWidth="1"/>
    <col min="4082" max="4082" width="38.7109375" style="30" bestFit="1" customWidth="1"/>
    <col min="4083" max="4083" width="19.140625" style="30" customWidth="1"/>
    <col min="4084" max="4084" width="19.7109375" style="30" bestFit="1" customWidth="1"/>
    <col min="4085" max="4085" width="12.85546875" style="30" bestFit="1" customWidth="1"/>
    <col min="4086" max="4086" width="11.28515625" style="30" bestFit="1" customWidth="1"/>
    <col min="4087" max="4336" width="9.140625" style="30"/>
    <col min="4337" max="4337" width="38.5703125" style="30" customWidth="1"/>
    <col min="4338" max="4338" width="38.7109375" style="30" bestFit="1" customWidth="1"/>
    <col min="4339" max="4339" width="19.140625" style="30" customWidth="1"/>
    <col min="4340" max="4340" width="19.7109375" style="30" bestFit="1" customWidth="1"/>
    <col min="4341" max="4341" width="12.85546875" style="30" bestFit="1" customWidth="1"/>
    <col min="4342" max="4342" width="11.28515625" style="30" bestFit="1" customWidth="1"/>
    <col min="4343" max="4592" width="9.140625" style="30"/>
    <col min="4593" max="4593" width="38.5703125" style="30" customWidth="1"/>
    <col min="4594" max="4594" width="38.7109375" style="30" bestFit="1" customWidth="1"/>
    <col min="4595" max="4595" width="19.140625" style="30" customWidth="1"/>
    <col min="4596" max="4596" width="19.7109375" style="30" bestFit="1" customWidth="1"/>
    <col min="4597" max="4597" width="12.85546875" style="30" bestFit="1" customWidth="1"/>
    <col min="4598" max="4598" width="11.28515625" style="30" bestFit="1" customWidth="1"/>
    <col min="4599" max="4848" width="9.140625" style="30"/>
    <col min="4849" max="4849" width="38.5703125" style="30" customWidth="1"/>
    <col min="4850" max="4850" width="38.7109375" style="30" bestFit="1" customWidth="1"/>
    <col min="4851" max="4851" width="19.140625" style="30" customWidth="1"/>
    <col min="4852" max="4852" width="19.7109375" style="30" bestFit="1" customWidth="1"/>
    <col min="4853" max="4853" width="12.85546875" style="30" bestFit="1" customWidth="1"/>
    <col min="4854" max="4854" width="11.28515625" style="30" bestFit="1" customWidth="1"/>
    <col min="4855" max="5104" width="9.140625" style="30"/>
    <col min="5105" max="5105" width="38.5703125" style="30" customWidth="1"/>
    <col min="5106" max="5106" width="38.7109375" style="30" bestFit="1" customWidth="1"/>
    <col min="5107" max="5107" width="19.140625" style="30" customWidth="1"/>
    <col min="5108" max="5108" width="19.7109375" style="30" bestFit="1" customWidth="1"/>
    <col min="5109" max="5109" width="12.85546875" style="30" bestFit="1" customWidth="1"/>
    <col min="5110" max="5110" width="11.28515625" style="30" bestFit="1" customWidth="1"/>
    <col min="5111" max="5360" width="9.140625" style="30"/>
    <col min="5361" max="5361" width="38.5703125" style="30" customWidth="1"/>
    <col min="5362" max="5362" width="38.7109375" style="30" bestFit="1" customWidth="1"/>
    <col min="5363" max="5363" width="19.140625" style="30" customWidth="1"/>
    <col min="5364" max="5364" width="19.7109375" style="30" bestFit="1" customWidth="1"/>
    <col min="5365" max="5365" width="12.85546875" style="30" bestFit="1" customWidth="1"/>
    <col min="5366" max="5366" width="11.28515625" style="30" bestFit="1" customWidth="1"/>
    <col min="5367" max="5616" width="9.140625" style="30"/>
    <col min="5617" max="5617" width="38.5703125" style="30" customWidth="1"/>
    <col min="5618" max="5618" width="38.7109375" style="30" bestFit="1" customWidth="1"/>
    <col min="5619" max="5619" width="19.140625" style="30" customWidth="1"/>
    <col min="5620" max="5620" width="19.7109375" style="30" bestFit="1" customWidth="1"/>
    <col min="5621" max="5621" width="12.85546875" style="30" bestFit="1" customWidth="1"/>
    <col min="5622" max="5622" width="11.28515625" style="30" bestFit="1" customWidth="1"/>
    <col min="5623" max="5872" width="9.140625" style="30"/>
    <col min="5873" max="5873" width="38.5703125" style="30" customWidth="1"/>
    <col min="5874" max="5874" width="38.7109375" style="30" bestFit="1" customWidth="1"/>
    <col min="5875" max="5875" width="19.140625" style="30" customWidth="1"/>
    <col min="5876" max="5876" width="19.7109375" style="30" bestFit="1" customWidth="1"/>
    <col min="5877" max="5877" width="12.85546875" style="30" bestFit="1" customWidth="1"/>
    <col min="5878" max="5878" width="11.28515625" style="30" bestFit="1" customWidth="1"/>
    <col min="5879" max="6128" width="9.140625" style="30"/>
    <col min="6129" max="6129" width="38.5703125" style="30" customWidth="1"/>
    <col min="6130" max="6130" width="38.7109375" style="30" bestFit="1" customWidth="1"/>
    <col min="6131" max="6131" width="19.140625" style="30" customWidth="1"/>
    <col min="6132" max="6132" width="19.7109375" style="30" bestFit="1" customWidth="1"/>
    <col min="6133" max="6133" width="12.85546875" style="30" bestFit="1" customWidth="1"/>
    <col min="6134" max="6134" width="11.28515625" style="30" bestFit="1" customWidth="1"/>
    <col min="6135" max="6384" width="9.140625" style="30"/>
    <col min="6385" max="6385" width="38.5703125" style="30" customWidth="1"/>
    <col min="6386" max="6386" width="38.7109375" style="30" bestFit="1" customWidth="1"/>
    <col min="6387" max="6387" width="19.140625" style="30" customWidth="1"/>
    <col min="6388" max="6388" width="19.7109375" style="30" bestFit="1" customWidth="1"/>
    <col min="6389" max="6389" width="12.85546875" style="30" bestFit="1" customWidth="1"/>
    <col min="6390" max="6390" width="11.28515625" style="30" bestFit="1" customWidth="1"/>
    <col min="6391" max="6640" width="9.140625" style="30"/>
    <col min="6641" max="6641" width="38.5703125" style="30" customWidth="1"/>
    <col min="6642" max="6642" width="38.7109375" style="30" bestFit="1" customWidth="1"/>
    <col min="6643" max="6643" width="19.140625" style="30" customWidth="1"/>
    <col min="6644" max="6644" width="19.7109375" style="30" bestFit="1" customWidth="1"/>
    <col min="6645" max="6645" width="12.85546875" style="30" bestFit="1" customWidth="1"/>
    <col min="6646" max="6646" width="11.28515625" style="30" bestFit="1" customWidth="1"/>
    <col min="6647" max="6896" width="9.140625" style="30"/>
    <col min="6897" max="6897" width="38.5703125" style="30" customWidth="1"/>
    <col min="6898" max="6898" width="38.7109375" style="30" bestFit="1" customWidth="1"/>
    <col min="6899" max="6899" width="19.140625" style="30" customWidth="1"/>
    <col min="6900" max="6900" width="19.7109375" style="30" bestFit="1" customWidth="1"/>
    <col min="6901" max="6901" width="12.85546875" style="30" bestFit="1" customWidth="1"/>
    <col min="6902" max="6902" width="11.28515625" style="30" bestFit="1" customWidth="1"/>
    <col min="6903" max="7152" width="9.140625" style="30"/>
    <col min="7153" max="7153" width="38.5703125" style="30" customWidth="1"/>
    <col min="7154" max="7154" width="38.7109375" style="30" bestFit="1" customWidth="1"/>
    <col min="7155" max="7155" width="19.140625" style="30" customWidth="1"/>
    <col min="7156" max="7156" width="19.7109375" style="30" bestFit="1" customWidth="1"/>
    <col min="7157" max="7157" width="12.85546875" style="30" bestFit="1" customWidth="1"/>
    <col min="7158" max="7158" width="11.28515625" style="30" bestFit="1" customWidth="1"/>
    <col min="7159" max="7408" width="9.140625" style="30"/>
    <col min="7409" max="7409" width="38.5703125" style="30" customWidth="1"/>
    <col min="7410" max="7410" width="38.7109375" style="30" bestFit="1" customWidth="1"/>
    <col min="7411" max="7411" width="19.140625" style="30" customWidth="1"/>
    <col min="7412" max="7412" width="19.7109375" style="30" bestFit="1" customWidth="1"/>
    <col min="7413" max="7413" width="12.85546875" style="30" bestFit="1" customWidth="1"/>
    <col min="7414" max="7414" width="11.28515625" style="30" bestFit="1" customWidth="1"/>
    <col min="7415" max="7664" width="9.140625" style="30"/>
    <col min="7665" max="7665" width="38.5703125" style="30" customWidth="1"/>
    <col min="7666" max="7666" width="38.7109375" style="30" bestFit="1" customWidth="1"/>
    <col min="7667" max="7667" width="19.140625" style="30" customWidth="1"/>
    <col min="7668" max="7668" width="19.7109375" style="30" bestFit="1" customWidth="1"/>
    <col min="7669" max="7669" width="12.85546875" style="30" bestFit="1" customWidth="1"/>
    <col min="7670" max="7670" width="11.28515625" style="30" bestFit="1" customWidth="1"/>
    <col min="7671" max="7920" width="9.140625" style="30"/>
    <col min="7921" max="7921" width="38.5703125" style="30" customWidth="1"/>
    <col min="7922" max="7922" width="38.7109375" style="30" bestFit="1" customWidth="1"/>
    <col min="7923" max="7923" width="19.140625" style="30" customWidth="1"/>
    <col min="7924" max="7924" width="19.7109375" style="30" bestFit="1" customWidth="1"/>
    <col min="7925" max="7925" width="12.85546875" style="30" bestFit="1" customWidth="1"/>
    <col min="7926" max="7926" width="11.28515625" style="30" bestFit="1" customWidth="1"/>
    <col min="7927" max="8176" width="9.140625" style="30"/>
    <col min="8177" max="8177" width="38.5703125" style="30" customWidth="1"/>
    <col min="8178" max="8178" width="38.7109375" style="30" bestFit="1" customWidth="1"/>
    <col min="8179" max="8179" width="19.140625" style="30" customWidth="1"/>
    <col min="8180" max="8180" width="19.7109375" style="30" bestFit="1" customWidth="1"/>
    <col min="8181" max="8181" width="12.85546875" style="30" bestFit="1" customWidth="1"/>
    <col min="8182" max="8182" width="11.28515625" style="30" bestFit="1" customWidth="1"/>
    <col min="8183" max="8432" width="9.140625" style="30"/>
    <col min="8433" max="8433" width="38.5703125" style="30" customWidth="1"/>
    <col min="8434" max="8434" width="38.7109375" style="30" bestFit="1" customWidth="1"/>
    <col min="8435" max="8435" width="19.140625" style="30" customWidth="1"/>
    <col min="8436" max="8436" width="19.7109375" style="30" bestFit="1" customWidth="1"/>
    <col min="8437" max="8437" width="12.85546875" style="30" bestFit="1" customWidth="1"/>
    <col min="8438" max="8438" width="11.28515625" style="30" bestFit="1" customWidth="1"/>
    <col min="8439" max="8688" width="9.140625" style="30"/>
    <col min="8689" max="8689" width="38.5703125" style="30" customWidth="1"/>
    <col min="8690" max="8690" width="38.7109375" style="30" bestFit="1" customWidth="1"/>
    <col min="8691" max="8691" width="19.140625" style="30" customWidth="1"/>
    <col min="8692" max="8692" width="19.7109375" style="30" bestFit="1" customWidth="1"/>
    <col min="8693" max="8693" width="12.85546875" style="30" bestFit="1" customWidth="1"/>
    <col min="8694" max="8694" width="11.28515625" style="30" bestFit="1" customWidth="1"/>
    <col min="8695" max="8944" width="9.140625" style="30"/>
    <col min="8945" max="8945" width="38.5703125" style="30" customWidth="1"/>
    <col min="8946" max="8946" width="38.7109375" style="30" bestFit="1" customWidth="1"/>
    <col min="8947" max="8947" width="19.140625" style="30" customWidth="1"/>
    <col min="8948" max="8948" width="19.7109375" style="30" bestFit="1" customWidth="1"/>
    <col min="8949" max="8949" width="12.85546875" style="30" bestFit="1" customWidth="1"/>
    <col min="8950" max="8950" width="11.28515625" style="30" bestFit="1" customWidth="1"/>
    <col min="8951" max="9200" width="9.140625" style="30"/>
    <col min="9201" max="9201" width="38.5703125" style="30" customWidth="1"/>
    <col min="9202" max="9202" width="38.7109375" style="30" bestFit="1" customWidth="1"/>
    <col min="9203" max="9203" width="19.140625" style="30" customWidth="1"/>
    <col min="9204" max="9204" width="19.7109375" style="30" bestFit="1" customWidth="1"/>
    <col min="9205" max="9205" width="12.85546875" style="30" bestFit="1" customWidth="1"/>
    <col min="9206" max="9206" width="11.28515625" style="30" bestFit="1" customWidth="1"/>
    <col min="9207" max="9456" width="9.140625" style="30"/>
    <col min="9457" max="9457" width="38.5703125" style="30" customWidth="1"/>
    <col min="9458" max="9458" width="38.7109375" style="30" bestFit="1" customWidth="1"/>
    <col min="9459" max="9459" width="19.140625" style="30" customWidth="1"/>
    <col min="9460" max="9460" width="19.7109375" style="30" bestFit="1" customWidth="1"/>
    <col min="9461" max="9461" width="12.85546875" style="30" bestFit="1" customWidth="1"/>
    <col min="9462" max="9462" width="11.28515625" style="30" bestFit="1" customWidth="1"/>
    <col min="9463" max="9712" width="9.140625" style="30"/>
    <col min="9713" max="9713" width="38.5703125" style="30" customWidth="1"/>
    <col min="9714" max="9714" width="38.7109375" style="30" bestFit="1" customWidth="1"/>
    <col min="9715" max="9715" width="19.140625" style="30" customWidth="1"/>
    <col min="9716" max="9716" width="19.7109375" style="30" bestFit="1" customWidth="1"/>
    <col min="9717" max="9717" width="12.85546875" style="30" bestFit="1" customWidth="1"/>
    <col min="9718" max="9718" width="11.28515625" style="30" bestFit="1" customWidth="1"/>
    <col min="9719" max="9968" width="9.140625" style="30"/>
    <col min="9969" max="9969" width="38.5703125" style="30" customWidth="1"/>
    <col min="9970" max="9970" width="38.7109375" style="30" bestFit="1" customWidth="1"/>
    <col min="9971" max="9971" width="19.140625" style="30" customWidth="1"/>
    <col min="9972" max="9972" width="19.7109375" style="30" bestFit="1" customWidth="1"/>
    <col min="9973" max="9973" width="12.85546875" style="30" bestFit="1" customWidth="1"/>
    <col min="9974" max="9974" width="11.28515625" style="30" bestFit="1" customWidth="1"/>
    <col min="9975" max="10224" width="9.140625" style="30"/>
    <col min="10225" max="10225" width="38.5703125" style="30" customWidth="1"/>
    <col min="10226" max="10226" width="38.7109375" style="30" bestFit="1" customWidth="1"/>
    <col min="10227" max="10227" width="19.140625" style="30" customWidth="1"/>
    <col min="10228" max="10228" width="19.7109375" style="30" bestFit="1" customWidth="1"/>
    <col min="10229" max="10229" width="12.85546875" style="30" bestFit="1" customWidth="1"/>
    <col min="10230" max="10230" width="11.28515625" style="30" bestFit="1" customWidth="1"/>
    <col min="10231" max="10480" width="9.140625" style="30"/>
    <col min="10481" max="10481" width="38.5703125" style="30" customWidth="1"/>
    <col min="10482" max="10482" width="38.7109375" style="30" bestFit="1" customWidth="1"/>
    <col min="10483" max="10483" width="19.140625" style="30" customWidth="1"/>
    <col min="10484" max="10484" width="19.7109375" style="30" bestFit="1" customWidth="1"/>
    <col min="10485" max="10485" width="12.85546875" style="30" bestFit="1" customWidth="1"/>
    <col min="10486" max="10486" width="11.28515625" style="30" bestFit="1" customWidth="1"/>
    <col min="10487" max="10736" width="9.140625" style="30"/>
    <col min="10737" max="10737" width="38.5703125" style="30" customWidth="1"/>
    <col min="10738" max="10738" width="38.7109375" style="30" bestFit="1" customWidth="1"/>
    <col min="10739" max="10739" width="19.140625" style="30" customWidth="1"/>
    <col min="10740" max="10740" width="19.7109375" style="30" bestFit="1" customWidth="1"/>
    <col min="10741" max="10741" width="12.85546875" style="30" bestFit="1" customWidth="1"/>
    <col min="10742" max="10742" width="11.28515625" style="30" bestFit="1" customWidth="1"/>
    <col min="10743" max="10992" width="9.140625" style="30"/>
    <col min="10993" max="10993" width="38.5703125" style="30" customWidth="1"/>
    <col min="10994" max="10994" width="38.7109375" style="30" bestFit="1" customWidth="1"/>
    <col min="10995" max="10995" width="19.140625" style="30" customWidth="1"/>
    <col min="10996" max="10996" width="19.7109375" style="30" bestFit="1" customWidth="1"/>
    <col min="10997" max="10997" width="12.85546875" style="30" bestFit="1" customWidth="1"/>
    <col min="10998" max="10998" width="11.28515625" style="30" bestFit="1" customWidth="1"/>
    <col min="10999" max="11248" width="9.140625" style="30"/>
    <col min="11249" max="11249" width="38.5703125" style="30" customWidth="1"/>
    <col min="11250" max="11250" width="38.7109375" style="30" bestFit="1" customWidth="1"/>
    <col min="11251" max="11251" width="19.140625" style="30" customWidth="1"/>
    <col min="11252" max="11252" width="19.7109375" style="30" bestFit="1" customWidth="1"/>
    <col min="11253" max="11253" width="12.85546875" style="30" bestFit="1" customWidth="1"/>
    <col min="11254" max="11254" width="11.28515625" style="30" bestFit="1" customWidth="1"/>
    <col min="11255" max="11504" width="9.140625" style="30"/>
    <col min="11505" max="11505" width="38.5703125" style="30" customWidth="1"/>
    <col min="11506" max="11506" width="38.7109375" style="30" bestFit="1" customWidth="1"/>
    <col min="11507" max="11507" width="19.140625" style="30" customWidth="1"/>
    <col min="11508" max="11508" width="19.7109375" style="30" bestFit="1" customWidth="1"/>
    <col min="11509" max="11509" width="12.85546875" style="30" bestFit="1" customWidth="1"/>
    <col min="11510" max="11510" width="11.28515625" style="30" bestFit="1" customWidth="1"/>
    <col min="11511" max="11760" width="9.140625" style="30"/>
    <col min="11761" max="11761" width="38.5703125" style="30" customWidth="1"/>
    <col min="11762" max="11762" width="38.7109375" style="30" bestFit="1" customWidth="1"/>
    <col min="11763" max="11763" width="19.140625" style="30" customWidth="1"/>
    <col min="11764" max="11764" width="19.7109375" style="30" bestFit="1" customWidth="1"/>
    <col min="11765" max="11765" width="12.85546875" style="30" bestFit="1" customWidth="1"/>
    <col min="11766" max="11766" width="11.28515625" style="30" bestFit="1" customWidth="1"/>
    <col min="11767" max="12016" width="9.140625" style="30"/>
    <col min="12017" max="12017" width="38.5703125" style="30" customWidth="1"/>
    <col min="12018" max="12018" width="38.7109375" style="30" bestFit="1" customWidth="1"/>
    <col min="12019" max="12019" width="19.140625" style="30" customWidth="1"/>
    <col min="12020" max="12020" width="19.7109375" style="30" bestFit="1" customWidth="1"/>
    <col min="12021" max="12021" width="12.85546875" style="30" bestFit="1" customWidth="1"/>
    <col min="12022" max="12022" width="11.28515625" style="30" bestFit="1" customWidth="1"/>
    <col min="12023" max="12272" width="9.140625" style="30"/>
    <col min="12273" max="12273" width="38.5703125" style="30" customWidth="1"/>
    <col min="12274" max="12274" width="38.7109375" style="30" bestFit="1" customWidth="1"/>
    <col min="12275" max="12275" width="19.140625" style="30" customWidth="1"/>
    <col min="12276" max="12276" width="19.7109375" style="30" bestFit="1" customWidth="1"/>
    <col min="12277" max="12277" width="12.85546875" style="30" bestFit="1" customWidth="1"/>
    <col min="12278" max="12278" width="11.28515625" style="30" bestFit="1" customWidth="1"/>
    <col min="12279" max="12528" width="9.140625" style="30"/>
    <col min="12529" max="12529" width="38.5703125" style="30" customWidth="1"/>
    <col min="12530" max="12530" width="38.7109375" style="30" bestFit="1" customWidth="1"/>
    <col min="12531" max="12531" width="19.140625" style="30" customWidth="1"/>
    <col min="12532" max="12532" width="19.7109375" style="30" bestFit="1" customWidth="1"/>
    <col min="12533" max="12533" width="12.85546875" style="30" bestFit="1" customWidth="1"/>
    <col min="12534" max="12534" width="11.28515625" style="30" bestFit="1" customWidth="1"/>
    <col min="12535" max="12784" width="9.140625" style="30"/>
    <col min="12785" max="12785" width="38.5703125" style="30" customWidth="1"/>
    <col min="12786" max="12786" width="38.7109375" style="30" bestFit="1" customWidth="1"/>
    <col min="12787" max="12787" width="19.140625" style="30" customWidth="1"/>
    <col min="12788" max="12788" width="19.7109375" style="30" bestFit="1" customWidth="1"/>
    <col min="12789" max="12789" width="12.85546875" style="30" bestFit="1" customWidth="1"/>
    <col min="12790" max="12790" width="11.28515625" style="30" bestFit="1" customWidth="1"/>
    <col min="12791" max="13040" width="9.140625" style="30"/>
    <col min="13041" max="13041" width="38.5703125" style="30" customWidth="1"/>
    <col min="13042" max="13042" width="38.7109375" style="30" bestFit="1" customWidth="1"/>
    <col min="13043" max="13043" width="19.140625" style="30" customWidth="1"/>
    <col min="13044" max="13044" width="19.7109375" style="30" bestFit="1" customWidth="1"/>
    <col min="13045" max="13045" width="12.85546875" style="30" bestFit="1" customWidth="1"/>
    <col min="13046" max="13046" width="11.28515625" style="30" bestFit="1" customWidth="1"/>
    <col min="13047" max="13296" width="9.140625" style="30"/>
    <col min="13297" max="13297" width="38.5703125" style="30" customWidth="1"/>
    <col min="13298" max="13298" width="38.7109375" style="30" bestFit="1" customWidth="1"/>
    <col min="13299" max="13299" width="19.140625" style="30" customWidth="1"/>
    <col min="13300" max="13300" width="19.7109375" style="30" bestFit="1" customWidth="1"/>
    <col min="13301" max="13301" width="12.85546875" style="30" bestFit="1" customWidth="1"/>
    <col min="13302" max="13302" width="11.28515625" style="30" bestFit="1" customWidth="1"/>
    <col min="13303" max="13552" width="9.140625" style="30"/>
    <col min="13553" max="13553" width="38.5703125" style="30" customWidth="1"/>
    <col min="13554" max="13554" width="38.7109375" style="30" bestFit="1" customWidth="1"/>
    <col min="13555" max="13555" width="19.140625" style="30" customWidth="1"/>
    <col min="13556" max="13556" width="19.7109375" style="30" bestFit="1" customWidth="1"/>
    <col min="13557" max="13557" width="12.85546875" style="30" bestFit="1" customWidth="1"/>
    <col min="13558" max="13558" width="11.28515625" style="30" bestFit="1" customWidth="1"/>
    <col min="13559" max="13808" width="9.140625" style="30"/>
    <col min="13809" max="13809" width="38.5703125" style="30" customWidth="1"/>
    <col min="13810" max="13810" width="38.7109375" style="30" bestFit="1" customWidth="1"/>
    <col min="13811" max="13811" width="19.140625" style="30" customWidth="1"/>
    <col min="13812" max="13812" width="19.7109375" style="30" bestFit="1" customWidth="1"/>
    <col min="13813" max="13813" width="12.85546875" style="30" bestFit="1" customWidth="1"/>
    <col min="13814" max="13814" width="11.28515625" style="30" bestFit="1" customWidth="1"/>
    <col min="13815" max="14064" width="9.140625" style="30"/>
    <col min="14065" max="14065" width="38.5703125" style="30" customWidth="1"/>
    <col min="14066" max="14066" width="38.7109375" style="30" bestFit="1" customWidth="1"/>
    <col min="14067" max="14067" width="19.140625" style="30" customWidth="1"/>
    <col min="14068" max="14068" width="19.7109375" style="30" bestFit="1" customWidth="1"/>
    <col min="14069" max="14069" width="12.85546875" style="30" bestFit="1" customWidth="1"/>
    <col min="14070" max="14070" width="11.28515625" style="30" bestFit="1" customWidth="1"/>
    <col min="14071" max="14320" width="9.140625" style="30"/>
    <col min="14321" max="14321" width="38.5703125" style="30" customWidth="1"/>
    <col min="14322" max="14322" width="38.7109375" style="30" bestFit="1" customWidth="1"/>
    <col min="14323" max="14323" width="19.140625" style="30" customWidth="1"/>
    <col min="14324" max="14324" width="19.7109375" style="30" bestFit="1" customWidth="1"/>
    <col min="14325" max="14325" width="12.85546875" style="30" bestFit="1" customWidth="1"/>
    <col min="14326" max="14326" width="11.28515625" style="30" bestFit="1" customWidth="1"/>
    <col min="14327" max="14576" width="9.140625" style="30"/>
    <col min="14577" max="14577" width="38.5703125" style="30" customWidth="1"/>
    <col min="14578" max="14578" width="38.7109375" style="30" bestFit="1" customWidth="1"/>
    <col min="14579" max="14579" width="19.140625" style="30" customWidth="1"/>
    <col min="14580" max="14580" width="19.7109375" style="30" bestFit="1" customWidth="1"/>
    <col min="14581" max="14581" width="12.85546875" style="30" bestFit="1" customWidth="1"/>
    <col min="14582" max="14582" width="11.28515625" style="30" bestFit="1" customWidth="1"/>
    <col min="14583" max="14832" width="9.140625" style="30"/>
    <col min="14833" max="14833" width="38.5703125" style="30" customWidth="1"/>
    <col min="14834" max="14834" width="38.7109375" style="30" bestFit="1" customWidth="1"/>
    <col min="14835" max="14835" width="19.140625" style="30" customWidth="1"/>
    <col min="14836" max="14836" width="19.7109375" style="30" bestFit="1" customWidth="1"/>
    <col min="14837" max="14837" width="12.85546875" style="30" bestFit="1" customWidth="1"/>
    <col min="14838" max="14838" width="11.28515625" style="30" bestFit="1" customWidth="1"/>
    <col min="14839" max="15088" width="9.140625" style="30"/>
    <col min="15089" max="15089" width="38.5703125" style="30" customWidth="1"/>
    <col min="15090" max="15090" width="38.7109375" style="30" bestFit="1" customWidth="1"/>
    <col min="15091" max="15091" width="19.140625" style="30" customWidth="1"/>
    <col min="15092" max="15092" width="19.7109375" style="30" bestFit="1" customWidth="1"/>
    <col min="15093" max="15093" width="12.85546875" style="30" bestFit="1" customWidth="1"/>
    <col min="15094" max="15094" width="11.28515625" style="30" bestFit="1" customWidth="1"/>
    <col min="15095" max="15344" width="9.140625" style="30"/>
    <col min="15345" max="15345" width="38.5703125" style="30" customWidth="1"/>
    <col min="15346" max="15346" width="38.7109375" style="30" bestFit="1" customWidth="1"/>
    <col min="15347" max="15347" width="19.140625" style="30" customWidth="1"/>
    <col min="15348" max="15348" width="19.7109375" style="30" bestFit="1" customWidth="1"/>
    <col min="15349" max="15349" width="12.85546875" style="30" bestFit="1" customWidth="1"/>
    <col min="15350" max="15350" width="11.28515625" style="30" bestFit="1" customWidth="1"/>
    <col min="15351" max="15600" width="9.140625" style="30"/>
    <col min="15601" max="15601" width="38.5703125" style="30" customWidth="1"/>
    <col min="15602" max="15602" width="38.7109375" style="30" bestFit="1" customWidth="1"/>
    <col min="15603" max="15603" width="19.140625" style="30" customWidth="1"/>
    <col min="15604" max="15604" width="19.7109375" style="30" bestFit="1" customWidth="1"/>
    <col min="15605" max="15605" width="12.85546875" style="30" bestFit="1" customWidth="1"/>
    <col min="15606" max="15606" width="11.28515625" style="30" bestFit="1" customWidth="1"/>
    <col min="15607" max="15856" width="9.140625" style="30"/>
    <col min="15857" max="15857" width="38.5703125" style="30" customWidth="1"/>
    <col min="15858" max="15858" width="38.7109375" style="30" bestFit="1" customWidth="1"/>
    <col min="15859" max="15859" width="19.140625" style="30" customWidth="1"/>
    <col min="15860" max="15860" width="19.7109375" style="30" bestFit="1" customWidth="1"/>
    <col min="15861" max="15861" width="12.85546875" style="30" bestFit="1" customWidth="1"/>
    <col min="15862" max="15862" width="11.28515625" style="30" bestFit="1" customWidth="1"/>
    <col min="15863" max="16112" width="9.140625" style="30"/>
    <col min="16113" max="16113" width="38.5703125" style="30" customWidth="1"/>
    <col min="16114" max="16114" width="38.7109375" style="30" bestFit="1" customWidth="1"/>
    <col min="16115" max="16115" width="19.140625" style="30" customWidth="1"/>
    <col min="16116" max="16116" width="19.7109375" style="30" bestFit="1" customWidth="1"/>
    <col min="16117" max="16117" width="12.85546875" style="30" bestFit="1" customWidth="1"/>
    <col min="16118" max="16118" width="11.28515625" style="30" bestFit="1" customWidth="1"/>
    <col min="16119" max="16384" width="9.140625" style="30"/>
  </cols>
  <sheetData>
    <row r="1" spans="1:17" ht="15" customHeight="1" thickBot="1" x14ac:dyDescent="0.25">
      <c r="A1" s="28"/>
      <c r="B1" s="28"/>
      <c r="C1" s="28"/>
      <c r="D1" s="29"/>
      <c r="E1" s="29"/>
      <c r="F1" s="29"/>
      <c r="G1" s="29"/>
      <c r="H1" s="29"/>
      <c r="I1" s="29"/>
      <c r="J1" s="103"/>
      <c r="K1" s="103"/>
      <c r="L1" s="103"/>
      <c r="M1" s="103"/>
      <c r="N1" s="103"/>
      <c r="O1" s="103"/>
      <c r="P1" s="103"/>
      <c r="Q1" s="103"/>
    </row>
    <row r="2" spans="1:17" x14ac:dyDescent="0.2">
      <c r="A2" s="171" t="s">
        <v>204</v>
      </c>
      <c r="B2" s="172"/>
      <c r="C2" s="17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x14ac:dyDescent="0.2">
      <c r="A3" s="31"/>
      <c r="B3" s="32"/>
      <c r="C3" s="3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x14ac:dyDescent="0.2">
      <c r="A4" s="34" t="s">
        <v>1</v>
      </c>
      <c r="B4" s="35" t="s">
        <v>173</v>
      </c>
      <c r="C4" s="36" t="s">
        <v>8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x14ac:dyDescent="0.2">
      <c r="A5" s="34"/>
      <c r="B5" s="35"/>
      <c r="C5" s="36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 x14ac:dyDescent="0.2">
      <c r="A6" s="101" t="s">
        <v>174</v>
      </c>
      <c r="B6" s="102" t="s">
        <v>175</v>
      </c>
      <c r="C6" s="37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x14ac:dyDescent="0.2">
      <c r="A7" s="38" t="s">
        <v>176</v>
      </c>
      <c r="B7" s="39" t="s">
        <v>177</v>
      </c>
      <c r="C7" s="40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1:17" x14ac:dyDescent="0.2">
      <c r="A8" s="38"/>
      <c r="B8" s="39"/>
      <c r="C8" s="40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x14ac:dyDescent="0.2">
      <c r="A9" s="38"/>
      <c r="B9" s="41" t="s">
        <v>178</v>
      </c>
      <c r="C9" s="42">
        <v>1.5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17" x14ac:dyDescent="0.2">
      <c r="A10" s="38"/>
      <c r="B10" s="39"/>
      <c r="C10" s="42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</row>
    <row r="11" spans="1:17" x14ac:dyDescent="0.2">
      <c r="A11" s="43" t="s">
        <v>179</v>
      </c>
      <c r="B11" s="44" t="s">
        <v>180</v>
      </c>
      <c r="C11" s="45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ht="12.95" customHeight="1" x14ac:dyDescent="0.2">
      <c r="A12" s="46"/>
      <c r="B12" s="47"/>
      <c r="C12" s="48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x14ac:dyDescent="0.2">
      <c r="A13" s="38"/>
      <c r="B13" s="41" t="s">
        <v>181</v>
      </c>
      <c r="C13" s="42">
        <v>1.1100000000000001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x14ac:dyDescent="0.2">
      <c r="A14" s="49"/>
      <c r="B14" s="50"/>
      <c r="C14" s="42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x14ac:dyDescent="0.2">
      <c r="A15" s="43" t="s">
        <v>182</v>
      </c>
      <c r="B15" s="44" t="s">
        <v>183</v>
      </c>
      <c r="C15" s="45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x14ac:dyDescent="0.2">
      <c r="A16" s="38" t="s">
        <v>184</v>
      </c>
      <c r="B16" s="50" t="s">
        <v>185</v>
      </c>
      <c r="C16" s="42">
        <v>0.48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3" x14ac:dyDescent="0.2">
      <c r="A17" s="38" t="s">
        <v>186</v>
      </c>
      <c r="B17" s="39" t="s">
        <v>187</v>
      </c>
      <c r="C17" s="42">
        <v>0.56000000000000005</v>
      </c>
    </row>
    <row r="18" spans="1:3" x14ac:dyDescent="0.2">
      <c r="A18" s="38"/>
      <c r="B18" s="39"/>
      <c r="C18" s="42"/>
    </row>
    <row r="19" spans="1:3" x14ac:dyDescent="0.2">
      <c r="A19" s="49"/>
      <c r="B19" s="51" t="s">
        <v>188</v>
      </c>
      <c r="C19" s="42">
        <f>C16+C17</f>
        <v>1.04</v>
      </c>
    </row>
    <row r="20" spans="1:3" ht="13.5" thickBot="1" x14ac:dyDescent="0.25">
      <c r="A20" s="52"/>
      <c r="B20" s="53"/>
      <c r="C20" s="54"/>
    </row>
    <row r="21" spans="1:3" x14ac:dyDescent="0.2">
      <c r="A21" s="55" t="s">
        <v>189</v>
      </c>
      <c r="B21" s="56" t="s">
        <v>190</v>
      </c>
      <c r="C21" s="57"/>
    </row>
    <row r="22" spans="1:3" x14ac:dyDescent="0.2">
      <c r="A22" s="38" t="s">
        <v>191</v>
      </c>
      <c r="B22" s="39" t="s">
        <v>192</v>
      </c>
      <c r="C22" s="42">
        <v>0.65</v>
      </c>
    </row>
    <row r="23" spans="1:3" x14ac:dyDescent="0.2">
      <c r="A23" s="38" t="s">
        <v>193</v>
      </c>
      <c r="B23" s="39" t="s">
        <v>194</v>
      </c>
      <c r="C23" s="42">
        <v>3</v>
      </c>
    </row>
    <row r="24" spans="1:3" x14ac:dyDescent="0.2">
      <c r="A24" s="38" t="s">
        <v>195</v>
      </c>
      <c r="B24" s="39" t="s">
        <v>196</v>
      </c>
      <c r="C24" s="42">
        <v>0</v>
      </c>
    </row>
    <row r="25" spans="1:3" x14ac:dyDescent="0.2">
      <c r="A25" s="38" t="s">
        <v>197</v>
      </c>
      <c r="B25" s="39" t="s">
        <v>205</v>
      </c>
      <c r="C25" s="42">
        <v>4.5</v>
      </c>
    </row>
    <row r="26" spans="1:3" x14ac:dyDescent="0.2">
      <c r="A26" s="49"/>
      <c r="B26" s="41" t="s">
        <v>198</v>
      </c>
      <c r="C26" s="42">
        <f>C25+C24+C23+C22</f>
        <v>8.15</v>
      </c>
    </row>
    <row r="27" spans="1:3" x14ac:dyDescent="0.2">
      <c r="A27" s="38"/>
      <c r="B27" s="39"/>
      <c r="C27" s="42"/>
    </row>
    <row r="28" spans="1:3" x14ac:dyDescent="0.2">
      <c r="A28" s="43" t="s">
        <v>199</v>
      </c>
      <c r="B28" s="44" t="s">
        <v>200</v>
      </c>
      <c r="C28" s="45"/>
    </row>
    <row r="29" spans="1:3" x14ac:dyDescent="0.2">
      <c r="A29" s="38" t="s">
        <v>201</v>
      </c>
      <c r="B29" s="39"/>
      <c r="C29" s="42"/>
    </row>
    <row r="30" spans="1:3" x14ac:dyDescent="0.2">
      <c r="A30" s="38"/>
      <c r="B30" s="41" t="s">
        <v>202</v>
      </c>
      <c r="C30" s="42">
        <v>3.5</v>
      </c>
    </row>
    <row r="31" spans="1:3" x14ac:dyDescent="0.2">
      <c r="A31" s="38"/>
      <c r="B31" s="39"/>
      <c r="C31" s="42"/>
    </row>
    <row r="32" spans="1:3" x14ac:dyDescent="0.2">
      <c r="A32" s="176" t="s">
        <v>203</v>
      </c>
      <c r="B32" s="177"/>
      <c r="C32" s="58">
        <f>A34</f>
        <v>16.846223201524204</v>
      </c>
    </row>
    <row r="33" spans="1:17" x14ac:dyDescent="0.2">
      <c r="A33" s="38"/>
      <c r="B33" s="39"/>
      <c r="C33" s="42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ht="13.5" thickBot="1" x14ac:dyDescent="0.25">
      <c r="A34" s="59">
        <f>(((1+C9/100)*(1+C13/100)*(1+C19/100)*(1+C30/100)/(1-C26/100))-1)*100</f>
        <v>16.846223201524204</v>
      </c>
      <c r="B34" s="60"/>
      <c r="C34" s="61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x14ac:dyDescent="0.2">
      <c r="A35" s="62"/>
      <c r="B35" s="63"/>
      <c r="C35" s="6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ht="15" x14ac:dyDescent="0.2">
      <c r="A36" s="178"/>
      <c r="B36" s="178"/>
      <c r="C36" s="178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x14ac:dyDescent="0.2">
      <c r="A37" s="179"/>
      <c r="B37" s="179"/>
      <c r="C37" s="179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x14ac:dyDescent="0.2">
      <c r="A38" s="180"/>
      <c r="B38" s="180"/>
      <c r="C38" s="180"/>
      <c r="D38" s="26"/>
      <c r="E38" s="65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">
      <c r="A39" s="174"/>
      <c r="B39" s="174"/>
      <c r="C39" s="174"/>
      <c r="D39" s="66"/>
      <c r="E39" s="65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" customHeight="1" x14ac:dyDescent="0.2">
      <c r="A40" s="174"/>
      <c r="B40" s="174"/>
      <c r="C40" s="174"/>
      <c r="D40" s="66"/>
      <c r="E40" s="65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x14ac:dyDescent="0.2">
      <c r="A41" s="174"/>
      <c r="B41" s="174"/>
      <c r="C41" s="174"/>
      <c r="D41" s="66"/>
      <c r="E41" s="65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46.5" customHeight="1" x14ac:dyDescent="0.2">
      <c r="A42" s="175"/>
      <c r="B42" s="175"/>
      <c r="C42" s="175"/>
      <c r="D42" s="25"/>
      <c r="E42" s="65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x14ac:dyDescent="0.2">
      <c r="A43" s="67"/>
      <c r="B43" s="68"/>
      <c r="C43" s="68"/>
      <c r="D43" s="25"/>
      <c r="E43" s="65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</sheetData>
  <mergeCells count="9">
    <mergeCell ref="A40:C40"/>
    <mergeCell ref="A41:C41"/>
    <mergeCell ref="A42:C42"/>
    <mergeCell ref="A2:C2"/>
    <mergeCell ref="A32:B32"/>
    <mergeCell ref="A36:C36"/>
    <mergeCell ref="A37:C37"/>
    <mergeCell ref="A38:C38"/>
    <mergeCell ref="A39:C3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Orçamento</vt:lpstr>
      <vt:lpstr>Cronog.</vt:lpstr>
      <vt:lpstr>BDI</vt:lpstr>
      <vt:lpstr>BDI DIFERENCIADO</vt:lpstr>
      <vt:lpstr>Cronog.!Area_de_impressao</vt:lpstr>
      <vt:lpstr>Orçamento!Area_de_impressao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Rener</dc:creator>
  <cp:keywords/>
  <dc:description/>
  <cp:lastModifiedBy>Leonardo Roeder</cp:lastModifiedBy>
  <cp:revision/>
  <cp:lastPrinted>2020-05-22T19:22:04Z</cp:lastPrinted>
  <dcterms:created xsi:type="dcterms:W3CDTF">2019-01-30T01:41:57Z</dcterms:created>
  <dcterms:modified xsi:type="dcterms:W3CDTF">2020-05-25T14:28:22Z</dcterms:modified>
  <cp:category/>
  <cp:contentStatus/>
</cp:coreProperties>
</file>